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90bd9be633c4abd" /></Relationships>
</file>

<file path=xl/workbook.xml><?xml version="1.0" encoding="utf-8"?>
<x:workbook xmlns:x="http://schemas.openxmlformats.org/spreadsheetml/2006/main">
  <x:sheets>
    <x:sheet xmlns:r="http://schemas.openxmlformats.org/officeDocument/2006/relationships" name="Start Here" sheetId="1" r:id="R9fb563976ba649d6"/>
    <x:sheet xmlns:r="http://schemas.openxmlformats.org/officeDocument/2006/relationships" name="Case Facts" sheetId="2" r:id="R246c83bd3d734f53"/>
    <x:sheet xmlns:r="http://schemas.openxmlformats.org/officeDocument/2006/relationships" name="Opening Balances" sheetId="3" r:id="R2f6ebe6fdb6d4142"/>
    <x:sheet xmlns:r="http://schemas.openxmlformats.org/officeDocument/2006/relationships" name="Transaction List" sheetId="4" r:id="Rcece0970a4bc47bb"/>
    <x:sheet xmlns:r="http://schemas.openxmlformats.org/officeDocument/2006/relationships" name="Document References" sheetId="5" r:id="Rbe5983a988ca4d56"/>
    <x:sheet xmlns:r="http://schemas.openxmlformats.org/officeDocument/2006/relationships" name="Q1 Working" sheetId="6" r:id="R917b25c383584bac"/>
    <x:sheet xmlns:r="http://schemas.openxmlformats.org/officeDocument/2006/relationships" name="Q2 Working" sheetId="7" r:id="R083abb6a98f143f7"/>
    <x:sheet xmlns:r="http://schemas.openxmlformats.org/officeDocument/2006/relationships" name="Q3 Working" sheetId="8" r:id="Rc97260ba7d444dd8"/>
    <x:sheet xmlns:r="http://schemas.openxmlformats.org/officeDocument/2006/relationships" name="Q4 Working" sheetId="9" r:id="Rfcd62e538bc543a7"/>
    <x:sheet xmlns:r="http://schemas.openxmlformats.org/officeDocument/2006/relationships" name="Rent Ledgers" sheetId="10" r:id="R1a590ce859c54177"/>
    <x:sheet xmlns:r="http://schemas.openxmlformats.org/officeDocument/2006/relationships" name="Agent Reconciliation" sheetId="11" r:id="Rc81195e813034f11"/>
    <x:sheet xmlns:r="http://schemas.openxmlformats.org/officeDocument/2006/relationships" name="Bank Reconciliation" sheetId="12" r:id="Rdcc796a5d49c4722"/>
    <x:sheet xmlns:r="http://schemas.openxmlformats.org/officeDocument/2006/relationships" name="Mortgage Reconciliation" sheetId="13" r:id="Ra03abe21f3af4c25"/>
    <x:sheet xmlns:r="http://schemas.openxmlformats.org/officeDocument/2006/relationships" name="Shared Costs" sheetId="14" r:id="Rde80297d2d0648dc"/>
    <x:sheet xmlns:r="http://schemas.openxmlformats.org/officeDocument/2006/relationships" name="Owner Current Accounts" sheetId="15" r:id="R2fb3a0928ab14dc4"/>
    <x:sheet xmlns:r="http://schemas.openxmlformats.org/officeDocument/2006/relationships" name="Capital Costs" sheetId="16" r:id="R68b3abb2baaa417a"/>
    <x:sheet xmlns:r="http://schemas.openxmlformats.org/officeDocument/2006/relationships" name="Domestic Items" sheetId="17" r:id="R415d759c28f443d1"/>
    <x:sheet xmlns:r="http://schemas.openxmlformats.org/officeDocument/2006/relationships" name="Deposit Control" sheetId="18" r:id="R09bc9acbe6fb4208"/>
    <x:sheet xmlns:r="http://schemas.openxmlformats.org/officeDocument/2006/relationships" name="Property Summary" sheetId="19" r:id="R4213a1066e0c4871"/>
    <x:sheet xmlns:r="http://schemas.openxmlformats.org/officeDocument/2006/relationships" name="Annual Owner Summary" sheetId="20" r:id="R4e1c6fa4357a4cc1"/>
    <x:sheet xmlns:r="http://schemas.openxmlformats.org/officeDocument/2006/relationships" name="Finance Cost" sheetId="21" r:id="Rde305398bf804b87"/>
    <x:sheet xmlns:r="http://schemas.openxmlformats.org/officeDocument/2006/relationships" name="Tax Estimate" sheetId="22" r:id="R676abe6c06114e9a"/>
    <x:sheet xmlns:r="http://schemas.openxmlformats.org/officeDocument/2006/relationships" name="Self Assessment" sheetId="23" r:id="R390d6805fb714877"/>
    <x:sheet xmlns:r="http://schemas.openxmlformats.org/officeDocument/2006/relationships" name="MTD Review" sheetId="24" r:id="R6861b1c6f26e43da"/>
    <x:sheet xmlns:r="http://schemas.openxmlformats.org/officeDocument/2006/relationships" name="Next-Year Balances" sheetId="25" r:id="Re1f18af1741e4301"/>
    <x:sheet xmlns:r="http://schemas.openxmlformats.org/officeDocument/2006/relationships" name="Audit Trail" sheetId="26" r:id="R2fa9025ef7a1408a"/>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dd mmm yyyy"/>
    <x:numFmt numFmtId="201" formatCode="£#,##0.00;[Red](£#,##0.00)"/>
    <x:numFmt numFmtId="202" formatCode="0.00%"/>
    <x:numFmt numFmtId="203" formatCode="£#,##0.00;[Red](£#,##0.00);£0.00"/>
  </x:numFmts>
  <x:fonts count="7">
    <x:font>
      <x:sz val="11"/>
      <x:name val="Carlito"/>
    </x:font>
    <x:font>
      <x:b/>
      <x:sz val="18"/>
      <x:color rgb="FFFFFFFF"/>
      <x:name val="Carlito"/>
    </x:font>
    <x:font>
      <x:i/>
      <x:sz val="10"/>
      <x:color rgb="FF374151"/>
      <x:name val="Carlito"/>
    </x:font>
    <x:font>
      <x:b/>
      <x:sz val="11"/>
      <x:color rgb="FF102A56"/>
      <x:name val="Carlito"/>
    </x:font>
    <x:font>
      <x:sz val="11"/>
      <x:color rgb="FF374151"/>
      <x:name val="Carlito"/>
    </x:font>
    <x:font>
      <x:b/>
      <x:sz val="11"/>
      <x:color rgb="FFFFFFFF"/>
      <x:name val="Carlito"/>
    </x:font>
    <x:font>
      <x:b/>
      <x:sz val="11"/>
      <x:color rgb="FF374151"/>
      <x:name val="Carlito"/>
    </x:font>
  </x:fonts>
  <x:fills count="8">
    <x:fill>
      <x:patternFill patternType="none"/>
    </x:fill>
    <x:fill>
      <x:patternFill patternType="gray125"/>
    </x:fill>
    <x:fill>
      <x:patternFill patternType="solid">
        <x:fgColor rgb="FF102A56"/>
      </x:patternFill>
    </x:fill>
    <x:fill>
      <x:patternFill patternType="solid">
        <x:fgColor rgb="FFDDF3F5"/>
      </x:patternFill>
    </x:fill>
    <x:fill>
      <x:patternFill patternType="solid">
        <x:fgColor rgb="FFE9EEF7"/>
      </x:patternFill>
    </x:fill>
    <x:fill>
      <x:patternFill patternType="solid">
        <x:fgColor rgb="FF008C99"/>
      </x:patternFill>
    </x:fill>
    <x:fill>
      <x:patternFill patternType="solid">
        <x:fgColor rgb="FFFFF2CC"/>
      </x:patternFill>
    </x:fill>
    <x:fill>
      <x:patternFill patternType="solid">
        <x:fgColor rgb="FFF3F4F6"/>
      </x:patternFill>
    </x:fill>
  </x:fills>
  <x:borders count="2">
    <x:border/>
    <x:border/>
  </x:borders>
  <x:cellStyleXfs count="1">
    <x:xf numFmtId="0" fontId="0" fillId="0" borderId="0"/>
  </x:cellStyleXfs>
  <x:cellXfs count="89">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0" fillId="4" borderId="1" xfId="0" applyNumberFormat="1" applyFont="1" applyFill="1" applyBorder="1"/>
    <x:xf numFmtId="0" fontId="3" fillId="4" borderId="1"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vertical="top"/>
    </x:xf>
    <x:xf numFmtId="0" fontId="4" fillId="3" borderId="1" xfId="0" applyNumberFormat="1" applyFont="1" applyFill="1" applyBorder="1"/>
    <x:xf numFmtId="0" fontId="4" fillId="3" borderId="1" xfId="0" applyNumberFormat="1" applyFont="1" applyFill="1" applyBorder="1" applyAlignment="1">
      <x:alignment vertical="top"/>
    </x:xf>
    <x:xf numFmtId="200" fontId="4" fillId="3" borderId="0" xfId="0" applyNumberFormat="1" applyFont="1" applyFill="1" applyBorder="1" applyAlignment="1">
      <x:alignment vertical="top"/>
    </x:xf>
    <x:xf numFmtId="200" fontId="4" fillId="3" borderId="1" xfId="0" applyNumberFormat="1" applyFont="1" applyFill="1" applyBorder="1" applyAlignment="1">
      <x:alignment vertical="top"/>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vertical="center"/>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vertical="center"/>
    </x:xf>
    <x:xf numFmtId="0" fontId="0" fillId="3" borderId="0" xfId="0" applyNumberFormat="1" applyFont="1" applyFill="1" applyBorder="1" applyAlignment="1">
      <x:alignment wrapText="1"/>
    </x:xf>
    <x:xf numFmtId="0" fontId="0" fillId="3" borderId="1" xfId="0" applyNumberFormat="1" applyFont="1" applyFill="1" applyBorder="1" applyAlignment="1">
      <x:alignment wrapText="1"/>
    </x:xf>
    <x:xf numFmtId="0" fontId="0" fillId="4" borderId="0" xfId="0" applyNumberFormat="1" applyFont="1" applyFill="1" applyBorder="1" applyAlignment="1">
      <x:alignment wrapText="1"/>
    </x:xf>
    <x:xf numFmtId="0" fontId="0" fillId="4" borderId="1" xfId="0" applyNumberFormat="1" applyFont="1" applyFill="1" applyBorder="1" applyAlignment="1">
      <x:alignment wrapText="1"/>
    </x:xf>
    <x:xf numFmtId="0" fontId="0"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wrapText="1"/>
    </x:xf>
    <x:xf numFmtId="0" fontId="0" fillId="6" borderId="1" xfId="0" applyNumberFormat="1" applyFont="1" applyFill="1" applyBorder="1"/>
    <x:xf numFmtId="0" fontId="6" fillId="6" borderId="1" xfId="0" applyNumberFormat="1" applyFont="1" applyFill="1" applyBorder="1"/>
    <x:xf numFmtId="0" fontId="6" fillId="6" borderId="1" xfId="0" applyNumberFormat="1" applyFont="1" applyFill="1" applyBorder="1" applyAlignment="1">
      <x:alignment wrapText="1"/>
    </x:xf>
    <x:xf numFmtId="0" fontId="5" fillId="2" borderId="0" xfId="0" applyNumberFormat="1" applyFont="1" applyFill="1" applyBorder="1"/>
    <x:xf numFmtId="0" fontId="5" fillId="2" borderId="0" xfId="0" applyNumberFormat="1" applyFont="1" applyFill="1" applyBorder="1" applyAlignment="1">
      <x:alignment wrapText="1"/>
    </x:xf>
    <x:xf numFmtId="0" fontId="5" fillId="2" borderId="0" xfId="0" applyNumberFormat="1" applyFont="1" applyFill="1" applyBorder="1" applyAlignment="1">
      <x:alignment horizontal="center" wrapText="1"/>
    </x:xf>
    <x:xf numFmtId="0" fontId="5" fillId="2" borderId="0" xfId="0" applyNumberFormat="1" applyFont="1" applyFill="1" applyBorder="1" applyAlignment="1">
      <x:alignment horizontal="center" vertical="center" wrapText="1"/>
    </x:xf>
    <x:xf numFmtId="0" fontId="5" fillId="2" borderId="1" xfId="0" applyNumberFormat="1" applyFont="1" applyFill="1" applyBorder="1"/>
    <x:xf numFmtId="0" fontId="5" fillId="2" borderId="1" xfId="0" applyNumberFormat="1" applyFont="1" applyFill="1" applyBorder="1" applyAlignment="1">
      <x:alignment wrapText="1"/>
    </x:xf>
    <x:xf numFmtId="0" fontId="5" fillId="2" borderId="1" xfId="0" applyNumberFormat="1" applyFont="1" applyFill="1" applyBorder="1" applyAlignment="1">
      <x:alignment horizontal="center" wrapText="1"/>
    </x:xf>
    <x:xf numFmtId="0" fontId="5" fillId="2" borderId="1" xfId="0" applyNumberFormat="1" applyFont="1" applyFill="1" applyBorder="1" applyAlignment="1">
      <x:alignment horizontal="center" vertical="center" wrapText="1"/>
    </x:xf>
    <x:xf numFmtId="0" fontId="3" fillId="3" borderId="0" xfId="0" applyNumberFormat="1" applyFont="1" applyFill="1" applyBorder="1"/>
    <x:xf numFmtId="0" fontId="3" fillId="3" borderId="1"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201" fontId="0" fillId="0" borderId="0" xfId="0" applyNumberFormat="1" applyFont="1" applyFill="1" applyBorder="1"/>
    <x:xf numFmtId="201" fontId="0" fillId="0"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1" fontId="0" fillId="7" borderId="0" xfId="0" applyNumberFormat="1" applyFont="1" applyFill="1" applyBorder="1"/>
    <x:xf numFmtId="201" fontId="4" fillId="7" borderId="0" xfId="0" applyNumberFormat="1" applyFont="1" applyFill="1" applyBorder="1"/>
    <x:xf numFmtId="201" fontId="4" fillId="7" borderId="0" xfId="0" applyNumberFormat="1" applyFont="1" applyFill="1" applyBorder="1" applyAlignment="1">
      <x:alignment vertical="top"/>
    </x:xf>
    <x:xf numFmtId="201" fontId="0" fillId="7" borderId="1" xfId="0" applyNumberFormat="1" applyFont="1" applyFill="1" applyBorder="1"/>
    <x:xf numFmtId="201" fontId="4" fillId="7" borderId="1" xfId="0" applyNumberFormat="1" applyFont="1" applyFill="1" applyBorder="1"/>
    <x:xf numFmtId="201" fontId="4" fillId="7" borderId="1" xfId="0" applyNumberFormat="1" applyFont="1" applyFill="1" applyBorder="1" applyAlignment="1">
      <x:alignment vertical="top"/>
    </x:xf>
    <x:xf numFmtId="0" fontId="0" fillId="7" borderId="0" xfId="0" applyNumberFormat="1" applyFont="1" applyFill="1" applyBorder="1"/>
    <x:xf numFmtId="202" fontId="0" fillId="7" borderId="0" xfId="0" applyNumberFormat="1" applyFont="1" applyFill="1" applyBorder="1"/>
    <x:xf numFmtId="0" fontId="4" fillId="7" borderId="0" xfId="0" applyNumberFormat="1" applyFont="1" applyFill="1" applyBorder="1"/>
    <x:xf numFmtId="202" fontId="4" fillId="7" borderId="0" xfId="0" applyNumberFormat="1" applyFont="1" applyFill="1" applyBorder="1"/>
    <x:xf numFmtId="0" fontId="4" fillId="7" borderId="0" xfId="0" applyNumberFormat="1" applyFont="1" applyFill="1" applyBorder="1" applyAlignment="1">
      <x:alignment vertical="top"/>
    </x:xf>
    <x:xf numFmtId="202" fontId="4" fillId="7" borderId="0" xfId="0" applyNumberFormat="1" applyFont="1" applyFill="1" applyBorder="1" applyAlignment="1">
      <x:alignment vertical="top"/>
    </x:xf>
    <x:xf numFmtId="0" fontId="0" fillId="7" borderId="1" xfId="0" applyNumberFormat="1" applyFont="1" applyFill="1" applyBorder="1"/>
    <x:xf numFmtId="202" fontId="0" fillId="7" borderId="1" xfId="0" applyNumberFormat="1" applyFont="1" applyFill="1" applyBorder="1"/>
    <x:xf numFmtId="0" fontId="4" fillId="7" borderId="1" xfId="0" applyNumberFormat="1" applyFont="1" applyFill="1" applyBorder="1"/>
    <x:xf numFmtId="202" fontId="4" fillId="7" borderId="1" xfId="0" applyNumberFormat="1" applyFont="1" applyFill="1" applyBorder="1"/>
    <x:xf numFmtId="0" fontId="4" fillId="7" borderId="1" xfId="0" applyNumberFormat="1" applyFont="1" applyFill="1" applyBorder="1" applyAlignment="1">
      <x:alignment vertical="top"/>
    </x:xf>
    <x:xf numFmtId="202" fontId="4" fillId="7" borderId="1" xfId="0" applyNumberFormat="1" applyFont="1" applyFill="1" applyBorder="1" applyAlignment="1">
      <x:alignment vertical="top"/>
    </x:xf>
    <x:xf numFmtId="200" fontId="0" fillId="7" borderId="0" xfId="0" applyNumberFormat="1" applyFont="1" applyFill="1" applyBorder="1"/>
    <x:xf numFmtId="200" fontId="4" fillId="7" borderId="0" xfId="0" applyNumberFormat="1" applyFont="1" applyFill="1" applyBorder="1"/>
    <x:xf numFmtId="200" fontId="4" fillId="7" borderId="0" xfId="0" applyNumberFormat="1" applyFont="1" applyFill="1" applyBorder="1" applyAlignment="1">
      <x:alignment vertical="top"/>
    </x:xf>
    <x:xf numFmtId="200" fontId="0" fillId="7" borderId="1" xfId="0" applyNumberFormat="1" applyFont="1" applyFill="1" applyBorder="1"/>
    <x:xf numFmtId="200" fontId="4" fillId="7" borderId="1" xfId="0" applyNumberFormat="1" applyFont="1" applyFill="1" applyBorder="1"/>
    <x:xf numFmtId="200" fontId="4" fillId="7" borderId="1" xfId="0" applyNumberFormat="1" applyFont="1" applyFill="1" applyBorder="1" applyAlignment="1">
      <x:alignment vertical="top"/>
    </x:xf>
    <x:xf numFmtId="0" fontId="0" fillId="0" borderId="0" xfId="0" applyNumberFormat="1" applyFont="1" applyFill="1" applyBorder="1"/>
    <x:xf numFmtId="203" fontId="4" fillId="7" borderId="0" xfId="0" applyNumberFormat="1" applyFont="1" applyFill="1" applyBorder="1" applyAlignment="1">
      <x:alignment vertical="top"/>
    </x:xf>
    <x:xf numFmtId="203" fontId="0" fillId="0" borderId="0" xfId="0" applyNumberFormat="1" applyFont="1" applyFill="1" applyBorder="1"/>
  </x:cellXfs>
  <x:cellStyles count="1">
    <x:cellStyle name="Normal" xfId="0"/>
  </x:cellStyles>
  <x:dxfs count="13">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
      <x:font>
        <x:b/>
        <x:color rgb="FF9C0006"/>
      </x:font>
      <x:fill>
        <x:patternFill>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c3896eebb384c08" /><Relationship Type="http://schemas.openxmlformats.org/officeDocument/2006/relationships/theme" Target="/xl/theme/theme1.xml" Id="R964c49437f234010" /><Relationship Type="http://schemas.openxmlformats.org/officeDocument/2006/relationships/sharedStrings" Target="/xl/sharedStrings.xml" Id="Rb68d96b6c5de4a69" /><Relationship Type="http://schemas.openxmlformats.org/officeDocument/2006/relationships/worksheet" Target="/xl/worksheets/sheet1.xml" Id="R9fb563976ba649d6" /><Relationship Type="http://schemas.openxmlformats.org/officeDocument/2006/relationships/worksheet" Target="/xl/worksheets/sheet2.xml" Id="R246c83bd3d734f53" /><Relationship Type="http://schemas.openxmlformats.org/officeDocument/2006/relationships/worksheet" Target="/xl/worksheets/sheet3.xml" Id="R2f6ebe6fdb6d4142" /><Relationship Type="http://schemas.openxmlformats.org/officeDocument/2006/relationships/worksheet" Target="/xl/worksheets/sheet4.xml" Id="Rcece0970a4bc47bb" /><Relationship Type="http://schemas.openxmlformats.org/officeDocument/2006/relationships/worksheet" Target="/xl/worksheets/sheet5.xml" Id="Rbe5983a988ca4d56" /><Relationship Type="http://schemas.openxmlformats.org/officeDocument/2006/relationships/worksheet" Target="/xl/worksheets/sheet6.xml" Id="R917b25c383584bac" /><Relationship Type="http://schemas.openxmlformats.org/officeDocument/2006/relationships/worksheet" Target="/xl/worksheets/sheet7.xml" Id="R083abb6a98f143f7" /><Relationship Type="http://schemas.openxmlformats.org/officeDocument/2006/relationships/worksheet" Target="/xl/worksheets/sheet8.xml" Id="Rc97260ba7d444dd8" /><Relationship Type="http://schemas.openxmlformats.org/officeDocument/2006/relationships/worksheet" Target="/xl/worksheets/sheet9.xml" Id="Rfcd62e538bc543a7" /><Relationship Type="http://schemas.openxmlformats.org/officeDocument/2006/relationships/worksheet" Target="/xl/worksheets/sheet10.xml" Id="R1a590ce859c54177" /><Relationship Type="http://schemas.openxmlformats.org/officeDocument/2006/relationships/worksheet" Target="/xl/worksheets/sheet11.xml" Id="Rc81195e813034f11" /><Relationship Type="http://schemas.openxmlformats.org/officeDocument/2006/relationships/worksheet" Target="/xl/worksheets/sheet12.xml" Id="Rdcc796a5d49c4722" /><Relationship Type="http://schemas.openxmlformats.org/officeDocument/2006/relationships/worksheet" Target="/xl/worksheets/sheet13.xml" Id="Ra03abe21f3af4c25" /><Relationship Type="http://schemas.openxmlformats.org/officeDocument/2006/relationships/worksheet" Target="/xl/worksheets/sheet14.xml" Id="Rde80297d2d0648dc" /><Relationship Type="http://schemas.openxmlformats.org/officeDocument/2006/relationships/worksheet" Target="/xl/worksheets/sheet15.xml" Id="R2fb3a0928ab14dc4" /><Relationship Type="http://schemas.openxmlformats.org/officeDocument/2006/relationships/worksheet" Target="/xl/worksheets/sheet16.xml" Id="R68b3abb2baaa417a" /><Relationship Type="http://schemas.openxmlformats.org/officeDocument/2006/relationships/worksheet" Target="/xl/worksheets/sheet17.xml" Id="R415d759c28f443d1" /><Relationship Type="http://schemas.openxmlformats.org/officeDocument/2006/relationships/worksheet" Target="/xl/worksheets/sheet18.xml" Id="R09bc9acbe6fb4208" /><Relationship Type="http://schemas.openxmlformats.org/officeDocument/2006/relationships/worksheet" Target="/xl/worksheets/sheet19.xml" Id="R4213a1066e0c4871" /><Relationship Type="http://schemas.openxmlformats.org/officeDocument/2006/relationships/worksheet" Target="/xl/worksheets/sheet20.xml" Id="R4e1c6fa4357a4cc1" /><Relationship Type="http://schemas.openxmlformats.org/officeDocument/2006/relationships/worksheet" Target="/xl/worksheets/sheet21.xml" Id="Rde305398bf804b87" /><Relationship Type="http://schemas.openxmlformats.org/officeDocument/2006/relationships/worksheet" Target="/xl/worksheets/sheet22.xml" Id="R676abe6c06114e9a" /><Relationship Type="http://schemas.openxmlformats.org/officeDocument/2006/relationships/worksheet" Target="/xl/worksheets/sheet23.xml" Id="R390d6805fb714877" /><Relationship Type="http://schemas.openxmlformats.org/officeDocument/2006/relationships/worksheet" Target="/xl/worksheets/sheet24.xml" Id="R6861b1c6f26e43da" /><Relationship Type="http://schemas.openxmlformats.org/officeDocument/2006/relationships/worksheet" Target="/xl/worksheets/sheet25.xml" Id="Re1f18af1741e4301" /><Relationship Type="http://schemas.openxmlformats.org/officeDocument/2006/relationships/worksheet" Target="/xl/worksheets/sheet26.xml" Id="R2fa9025ef7a1408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0" hidden="0" customWidth="1"/>
    <x:col min="2" max="2" width="22"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s>
  <x:sheetData>
    <x:row r="1" ht="30" customHeight="1">
      <x:c r="A1" s="5" t="str">
        <x:v>ACCOUNTING FOR UK LANDLORDS</x:v>
      </x:c>
      <x:c r="B1" s="5"/>
      <x:c r="C1" s="5"/>
      <x:c r="D1" s="5"/>
      <x:c r="E1" s="5"/>
      <x:c r="F1" s="5"/>
      <x:c r="G1" s="5"/>
      <x:c r="H1" s="5"/>
      <x:c r="I1" s="5"/>
      <x:c r="J1" s="5"/>
    </x:row>
    <x:row r="2" ht="28" customHeight="1">
      <x:c r="A2" s="12" t="str">
        <x:v>Full-Year Case Study — Completed solution workbook</x:v>
      </x:c>
      <x:c r="B2" s="12"/>
      <x:c r="C2" s="12"/>
      <x:c r="D2" s="12"/>
      <x:c r="E2" s="12"/>
      <x:c r="F2" s="12"/>
      <x:c r="G2" s="12"/>
      <x:c r="H2" s="12"/>
      <x:c r="I2" s="12"/>
      <x:c r="J2" s="12"/>
    </x:row>
    <x:row r="4">
      <x:c r="A4" s="17" t="str">
        <x:v>Book edition</x:v>
      </x:c>
      <x:c r="B4" s="21" t="str">
        <x:v>First Edition 2026</x:v>
      </x:c>
    </x:row>
    <x:row r="5">
      <x:c r="A5" s="17" t="str">
        <x:v>Workbook version</x:v>
      </x:c>
      <x:c r="B5" s="21" t="str">
        <x:v>1.0</x:v>
      </x:c>
    </x:row>
    <x:row r="6">
      <x:c r="A6" s="17" t="str">
        <x:v>Release date</x:v>
      </x:c>
      <x:c r="B6" s="24" t="n">
        <x:v>46237</x:v>
      </x:c>
    </x:row>
    <x:row r="7">
      <x:c r="A7" s="17" t="str">
        <x:v>Tax guidance last reviewed</x:v>
      </x:c>
      <x:c r="B7" s="21" t="str">
        <x:v>August 2026</x:v>
      </x:c>
    </x:row>
    <x:row r="8">
      <x:c r="A8" s="17" t="str">
        <x:v>Workbook status</x:v>
      </x:c>
      <x:c r="B8" s="21" t="str">
        <x:v>Completed solution workbook</x:v>
      </x:c>
    </x:row>
    <x:row r="11" ht="22" customHeight="1">
      <x:c r="A11" s="28" t="str">
        <x:v>Case-study workflow</x:v>
      </x:c>
      <x:c r="B11" s="28"/>
      <x:c r="C11" s="28"/>
      <x:c r="D11" s="28"/>
      <x:c r="E11" s="28"/>
      <x:c r="F11" s="28"/>
      <x:c r="G11" s="28"/>
      <x:c r="H11" s="28"/>
      <x:c r="I11" s="28"/>
      <x:c r="J11" s="28"/>
    </x:row>
    <x:row r="12" ht="27" customHeight="1">
      <x:c r="A12" s="32" t="str">
        <x:v>1. Review the Case Facts and Opening Balances.</x:v>
      </x:c>
      <x:c r="B12" s="32"/>
      <x:c r="C12" s="32"/>
      <x:c r="D12" s="32"/>
      <x:c r="E12" s="32"/>
      <x:c r="F12" s="32"/>
      <x:c r="G12" s="32"/>
      <x:c r="H12" s="32"/>
      <x:c r="I12" s="32"/>
      <x:c r="J12" s="32"/>
    </x:row>
    <x:row r="13" ht="27" customHeight="1">
      <x:c r="A13" s="34" t="str">
        <x:v>2. Work through Transaction List and document references.</x:v>
      </x:c>
      <x:c r="B13" s="34"/>
      <x:c r="C13" s="34"/>
      <x:c r="D13" s="34"/>
      <x:c r="E13" s="34"/>
      <x:c r="F13" s="34"/>
      <x:c r="G13" s="34"/>
      <x:c r="H13" s="34"/>
      <x:c r="I13" s="34"/>
      <x:c r="J13" s="34"/>
    </x:row>
    <x:row r="14" ht="27" customHeight="1">
      <x:c r="A14" s="32" t="str">
        <x:v>3. Complete the four quarterly schedules.</x:v>
      </x:c>
      <x:c r="B14" s="32"/>
      <x:c r="C14" s="32"/>
      <x:c r="D14" s="32"/>
      <x:c r="E14" s="32"/>
      <x:c r="F14" s="32"/>
      <x:c r="G14" s="32"/>
      <x:c r="H14" s="32"/>
      <x:c r="I14" s="32"/>
      <x:c r="J14" s="32"/>
    </x:row>
    <x:row r="15" ht="27" customHeight="1">
      <x:c r="A15" s="34" t="str">
        <x:v>4. Reconcile rent, agents, bank, mortgage, shared costs, deposits and owner-current accounts.</x:v>
      </x:c>
      <x:c r="B15" s="34"/>
      <x:c r="C15" s="34"/>
      <x:c r="D15" s="34"/>
      <x:c r="E15" s="34"/>
      <x:c r="F15" s="34"/>
      <x:c r="G15" s="34"/>
      <x:c r="H15" s="34"/>
      <x:c r="I15" s="34"/>
      <x:c r="J15" s="34"/>
    </x:row>
    <x:row r="16" ht="27" customHeight="1">
      <x:c r="A16" s="32" t="str">
        <x:v>5. Prepare property and owner-level annual results.</x:v>
      </x:c>
      <x:c r="B16" s="32"/>
      <x:c r="C16" s="32"/>
      <x:c r="D16" s="32"/>
      <x:c r="E16" s="32"/>
      <x:c r="F16" s="32"/>
      <x:c r="G16" s="32"/>
      <x:c r="H16" s="32"/>
      <x:c r="I16" s="32"/>
      <x:c r="J16" s="32"/>
    </x:row>
    <x:row r="17" ht="27" customHeight="1">
      <x:c r="A17" s="34" t="str">
        <x:v>6. Complete finance-cost, tax-estimate, Self Assessment and MTD review schedules.</x:v>
      </x:c>
      <x:c r="B17" s="34"/>
      <x:c r="C17" s="34"/>
      <x:c r="D17" s="34"/>
      <x:c r="E17" s="34"/>
      <x:c r="F17" s="34"/>
      <x:c r="G17" s="34"/>
      <x:c r="H17" s="34"/>
      <x:c r="I17" s="34"/>
      <x:c r="J17" s="34"/>
    </x:row>
    <x:row r="18" ht="27" customHeight="1">
      <x:c r="A18" s="32" t="str">
        <x:v>7. Carry forward the reconciled next-year opening balances.</x:v>
      </x:c>
      <x:c r="B18" s="32"/>
      <x:c r="C18" s="32"/>
      <x:c r="D18" s="32"/>
      <x:c r="E18" s="32"/>
      <x:c r="F18" s="32"/>
      <x:c r="G18" s="32"/>
      <x:c r="H18" s="32"/>
      <x:c r="I18" s="32"/>
      <x:c r="J18" s="32"/>
    </x:row>
    <x:row r="21">
      <x:c r="A21" s="38" t="str">
        <x:v>Reader decision rule: the blank workbook supplies the facts and transaction list, but classification and allocation fields remain for the reader. The solution workbook completes the audit trail and reconciles to the locked annual figures.</x:v>
      </x:c>
      <x:c r="B21" s="38"/>
      <x:c r="C21" s="38"/>
      <x:c r="D21" s="38"/>
      <x:c r="E21" s="38"/>
      <x:c r="F21" s="38"/>
      <x:c r="G21" s="38"/>
      <x:c r="H21" s="38"/>
      <x:c r="I21" s="38"/>
      <x:c r="J21" s="38"/>
    </x:row>
    <x:row r="22">
      <x:c r="A22" s="38"/>
      <x:c r="B22" s="38"/>
      <x:c r="C22" s="38"/>
      <x:c r="D22" s="38"/>
      <x:c r="E22" s="38"/>
      <x:c r="F22" s="38"/>
      <x:c r="G22" s="38"/>
      <x:c r="H22" s="38"/>
      <x:c r="I22" s="38"/>
      <x:c r="J22" s="38"/>
    </x:row>
    <x:row r="23">
      <x:c r="A23" s="38"/>
      <x:c r="B23" s="38"/>
      <x:c r="C23" s="38"/>
      <x:c r="D23" s="38"/>
      <x:c r="E23" s="38"/>
      <x:c r="F23" s="38"/>
      <x:c r="G23" s="38"/>
      <x:c r="H23" s="38"/>
      <x:c r="I23" s="38"/>
      <x:c r="J23" s="38"/>
    </x:row>
  </x:sheetData>
  <x:mergeCells>
    <x:mergeCell ref="A1:J1"/>
    <x:mergeCell ref="A2:J2"/>
    <x:mergeCell ref="A11:J11"/>
    <x:mergeCell ref="A12:J12"/>
    <x:mergeCell ref="A13:J13"/>
    <x:mergeCell ref="A14:J14"/>
    <x:mergeCell ref="A15:J15"/>
    <x:mergeCell ref="A16:J16"/>
    <x:mergeCell ref="A17:J17"/>
    <x:mergeCell ref="A18:J18"/>
    <x:mergeCell ref="A21:J23"/>
  </x:mergeCells>
  <x:pageMargins left="0.7" right="0.7" top="0.75" bottom="0.75" header="0.3" footer="0.3"/>
</x:worksheet>
</file>

<file path=xl/worksheets/sheet2.xml><?xml version="1.0" encoding="utf-8"?>
<x:worksheet xmlns:x="http://schemas.openxmlformats.org/spreadsheetml/2006/main">
  <x:sheetFormatPr defaultRowHeight="15"/>
  <x:cols>
    <x:col min="1" max="1" width="30" hidden="0" customWidth="1"/>
    <x:col min="2" max="2" width="38" hidden="0" customWidth="1"/>
    <x:col min="3" max="3" width="60" hidden="0" customWidth="1"/>
    <x:col min="4" max="4" width="8" hidden="0" customWidth="1"/>
    <x:col min="5" max="5" width="8" hidden="0" customWidth="1"/>
    <x:col min="6" max="6" width="8" hidden="0" customWidth="1"/>
  </x:cols>
  <x:sheetData>
    <x:row r="1" ht="30" customHeight="1">
      <x:c r="A1" s="5" t="str">
        <x:v>Fixed Case-Study Facts</x:v>
      </x:c>
      <x:c r="B1" s="5"/>
      <x:c r="C1" s="5"/>
      <x:c r="D1" s="5"/>
      <x:c r="E1" s="5"/>
      <x:c r="F1" s="5"/>
    </x:row>
    <x:row r="2" ht="28" customHeight="1">
      <x:c r="A2" s="12" t="str">
        <x:v>Sophie and Daniel — 2026–27</x:v>
      </x:c>
      <x:c r="B2" s="12"/>
      <x:c r="C2" s="12"/>
      <x:c r="D2" s="12"/>
      <x:c r="E2" s="12"/>
      <x:c r="F2" s="12"/>
    </x:row>
    <x:row r="4" ht="30" customHeight="1">
      <x:c r="A4" s="45" t="str">
        <x:v>Fact</x:v>
      </x:c>
      <x:c r="B4" s="45" t="str">
        <x:v>Locked position</x:v>
      </x:c>
      <x:c r="C4" s="45" t="str">
        <x:v>Record note</x:v>
      </x:c>
      <x:c r="D4" s="45" t="str"/>
      <x:c r="E4" s="45" t="str"/>
      <x:c r="F4" s="45" t="str"/>
    </x:row>
    <x:row r="5">
      <x:c r="A5" s="50" t="str">
        <x:v>Tax year</x:v>
      </x:c>
      <x:c r="B5" s="53" t="str">
        <x:v>6 April 2026 to 5 April 2027</x:v>
      </x:c>
      <x:c r="C5" s="53" t="str">
        <x:v>Locked case-study period</x:v>
      </x:c>
    </x:row>
    <x:row r="6">
      <x:c r="A6" s="50" t="str">
        <x:v>Sophie Bennett</x:v>
      </x:c>
      <x:c r="B6" s="53" t="str">
        <x:v>Employment income £46,000</x:v>
      </x:c>
      <x:c r="C6" s="53" t="str">
        <x:v>Owns Willow Court and 50% of Rowan Street</x:v>
      </x:c>
    </x:row>
    <x:row r="7">
      <x:c r="A7" s="50" t="str">
        <x:v>Daniel Bennett</x:v>
      </x:c>
      <x:c r="B7" s="53" t="str">
        <x:v>Employment income £34,000</x:v>
      </x:c>
      <x:c r="C7" s="53" t="str">
        <x:v>Owns 50% of Rowan Street</x:v>
      </x:c>
    </x:row>
    <x:row r="8">
      <x:c r="A8" s="50" t="str">
        <x:v>Willow Court</x:v>
      </x:c>
      <x:c r="B8" s="53" t="str">
        <x:v>Sophie 100%</x:v>
      </x:c>
      <x:c r="C8" s="53" t="str">
        <x:v>Inherited September 2023; date-of-death market value £165,000</x:v>
      </x:c>
    </x:row>
    <x:row r="9">
      <x:c r="A9" s="50" t="str">
        <x:v>Willow Court letting</x:v>
      </x:c>
      <x:c r="B9" s="53" t="str">
        <x:v>10 November 2023</x:v>
      </x:c>
      <x:c r="C9" s="53" t="str">
        <x:v>Priya Shah; £1,150 monthly; due on the 10th</x:v>
      </x:c>
    </x:row>
    <x:row r="10">
      <x:c r="A10" s="50" t="str">
        <x:v>Willow Court agent</x:v>
      </x:c>
      <x:c r="B10" s="53" t="str">
        <x:v>Northgate Lettings</x:v>
      </x:c>
      <x:c r="C10" s="53" t="str">
        <x:v>10% plus VAT = 12%; agent reserve £300</x:v>
      </x:c>
    </x:row>
    <x:row r="11">
      <x:c r="A11" s="50" t="str">
        <x:v>Willow Court deposit</x:v>
      </x:c>
      <x:c r="B11" s="53" t="str">
        <x:v>£1,300</x:v>
      </x:c>
      <x:c r="C11" s="53" t="str">
        <x:v>Custodial scheme</x:v>
      </x:c>
    </x:row>
    <x:row r="12">
      <x:c r="A12" s="50" t="str">
        <x:v>Rowan Street</x:v>
      </x:c>
      <x:c r="B12" s="53" t="str">
        <x:v>Sophie 50%; Daniel 50%</x:v>
      </x:c>
      <x:c r="C12" s="53" t="str">
        <x:v>Purchased 15 May 2026 for £190,000; tenants in common</x:v>
      </x:c>
    </x:row>
    <x:row r="13">
      <x:c r="A13" s="50" t="str">
        <x:v>Rowan Street letting</x:v>
      </x:c>
      <x:c r="B13" s="53" t="str">
        <x:v>1 July 2026</x:v>
      </x:c>
      <x:c r="C13" s="53" t="str">
        <x:v>Marcus and Elena; £1,200 monthly; due on the 1st</x:v>
      </x:c>
    </x:row>
    <x:row r="14">
      <x:c r="A14" s="50" t="str">
        <x:v>Rowan Street deposit</x:v>
      </x:c>
      <x:c r="B14" s="53" t="str">
        <x:v>£1,380</x:v>
      </x:c>
      <x:c r="C14" s="53" t="str">
        <x:v>Custodial scheme</x:v>
      </x:c>
    </x:row>
    <x:row r="15">
      <x:c r="A15" s="50" t="str">
        <x:v>Rowan Street mortgage</x:v>
      </x:c>
      <x:c r="B15" s="53" t="str">
        <x:v>Alder Home Finance</x:v>
      </x:c>
      <x:c r="C15" s="53" t="str">
        <x:v>Original principal £142,500; monthly payment £920</x:v>
      </x:c>
    </x:row>
    <x:row r="16">
      <x:c r="A16" s="50" t="str">
        <x:v>Accounting basis</x:v>
      </x:c>
      <x:c r="B16" s="53" t="str">
        <x:v>Cash basis</x:v>
      </x:c>
      <x:c r="C16" s="53" t="str">
        <x:v>Both owners</x:v>
      </x:c>
    </x:row>
    <x:row r="17">
      <x:c r="A17" s="50" t="str">
        <x:v>Opening operating bank</x:v>
      </x:c>
      <x:c r="B17" s="53" t="str">
        <x:v>£15,000</x:v>
      </x:c>
      <x:c r="C17" s="53" t="str">
        <x:v>Combined property operating bank at 6 April 2026</x:v>
      </x:c>
    </x:row>
    <x:row r="18">
      <x:c r="A18" s="50" t="str">
        <x:v>Opening losses</x:v>
      </x:c>
      <x:c r="B18" s="53" t="str">
        <x:v>£0</x:v>
      </x:c>
      <x:c r="C18" s="53" t="str">
        <x:v>Both owners</x:v>
      </x:c>
    </x:row>
    <x:row r="19">
      <x:c r="A19" s="50" t="str">
        <x:v>Opening unused finance costs</x:v>
      </x:c>
      <x:c r="B19" s="53" t="str">
        <x:v>£0</x:v>
      </x:c>
      <x:c r="C19" s="53" t="str">
        <x:v>Both owners</x:v>
      </x:c>
    </x:row>
  </x:sheetData>
  <x:mergeCells>
    <x:mergeCell ref="A1:F1"/>
    <x:mergeCell ref="A2:F2"/>
  </x:mergeCells>
  <x:pageMargins left="0.7" right="0.7" top="0.75" bottom="0.75" header="0.3" footer="0.3"/>
</x:worksheet>
</file>

<file path=xl/worksheets/sheet3.xml><?xml version="1.0" encoding="utf-8"?>
<x:worksheet xmlns:x="http://schemas.openxmlformats.org/spreadsheetml/2006/main">
  <x:sheetFormatPr defaultRowHeight="15"/>
  <x:cols>
    <x:col min="1" max="1" width="34" hidden="0" customWidth="1"/>
    <x:col min="2" max="2" width="28" hidden="0" customWidth="1"/>
    <x:col min="3" max="3" width="18" hidden="0" customWidth="1"/>
    <x:col min="4" max="4" width="46" hidden="0" customWidth="1"/>
    <x:col min="5" max="5" width="18" hidden="0" customWidth="1"/>
    <x:col min="6" max="6" width="20" hidden="0" customWidth="1"/>
    <x:col min="7" max="7" width="14" hidden="0" customWidth="1"/>
  </x:cols>
  <x:sheetData>
    <x:row r="1" ht="30" customHeight="1">
      <x:c r="A1" s="5" t="str">
        <x:v>Opening Balances</x:v>
      </x:c>
      <x:c r="B1" s="5"/>
      <x:c r="C1" s="5"/>
      <x:c r="D1" s="5"/>
      <x:c r="E1" s="5"/>
      <x:c r="F1" s="5"/>
      <x:c r="G1" s="5"/>
    </x:row>
    <x:row r="2" ht="28" customHeight="1">
      <x:c r="A2" s="12" t="str">
        <x:v>Balances and permanent records at 6 April 2026.</x:v>
      </x:c>
      <x:c r="B2" s="12"/>
      <x:c r="C2" s="12"/>
      <x:c r="D2" s="12"/>
      <x:c r="E2" s="12"/>
      <x:c r="F2" s="12"/>
      <x:c r="G2" s="12"/>
    </x:row>
    <x:row r="4" ht="30" customHeight="1">
      <x:c r="A4" s="45" t="str">
        <x:v>Balance type</x:v>
      </x:c>
      <x:c r="B4" s="45" t="str">
        <x:v>Property / owner</x:v>
      </x:c>
      <x:c r="C4" s="45" t="str">
        <x:v>Opening amount</x:v>
      </x:c>
      <x:c r="D4" s="45" t="str">
        <x:v>Evidence / source</x:v>
      </x:c>
      <x:c r="E4" s="45" t="str">
        <x:v>Class</x:v>
      </x:c>
      <x:c r="F4" s="45" t="str">
        <x:v>Reader adjustment</x:v>
      </x:c>
      <x:c r="G4" s="45" t="str">
        <x:v>Reviewed</x:v>
      </x:c>
    </x:row>
    <x:row r="5">
      <x:c r="A5" t="str">
        <x:v>Property operating bank</x:v>
      </x:c>
      <x:c r="B5" t="str">
        <x:v>Combined</x:v>
      </x:c>
      <x:c r="C5" s="56" t="n">
        <x:v>15000</x:v>
      </x:c>
      <x:c r="D5" t="str">
        <x:v>Bank statement</x:v>
      </x:c>
      <x:c r="E5" t="str">
        <x:v>Control</x:v>
      </x:c>
      <x:c r="F5" s="21"/>
      <x:c r="G5" s="21"/>
    </x:row>
    <x:row r="6">
      <x:c r="A6" t="str">
        <x:v>Agent reserve</x:v>
      </x:c>
      <x:c r="B6" t="str">
        <x:v>Willow Court / Sophie</x:v>
      </x:c>
      <x:c r="C6" s="56" t="n">
        <x:v>300</x:v>
      </x:c>
      <x:c r="D6" t="str">
        <x:v>Northgate statement</x:v>
      </x:c>
      <x:c r="E6" t="str">
        <x:v>Control</x:v>
      </x:c>
      <x:c r="F6" s="21"/>
      <x:c r="G6" s="21"/>
    </x:row>
    <x:row r="7">
      <x:c r="A7" t="str">
        <x:v>Willow Court deposit liability</x:v>
      </x:c>
      <x:c r="B7" t="str">
        <x:v>Willow Court</x:v>
      </x:c>
      <x:c r="C7" s="56" t="n">
        <x:v>1300</x:v>
      </x:c>
      <x:c r="D7" t="str">
        <x:v>Deposit scheme record</x:v>
      </x:c>
      <x:c r="E7" t="str">
        <x:v>Control</x:v>
      </x:c>
      <x:c r="F7" s="21"/>
      <x:c r="G7" s="21"/>
    </x:row>
    <x:row r="8">
      <x:c r="A8" t="str">
        <x:v>Rowan Street deposit liability</x:v>
      </x:c>
      <x:c r="B8" t="str">
        <x:v>Rowan Street</x:v>
      </x:c>
      <x:c r="C8" s="56" t="n">
        <x:v>0</x:v>
      </x:c>
      <x:c r="D8" t="str">
        <x:v>Property not yet acquired / let at 6 April</x:v>
      </x:c>
      <x:c r="E8" t="str">
        <x:v>Control</x:v>
      </x:c>
      <x:c r="F8" s="21"/>
      <x:c r="G8" s="21"/>
    </x:row>
    <x:row r="9">
      <x:c r="A9" t="str">
        <x:v>Mortgage principal</x:v>
      </x:c>
      <x:c r="B9" t="str">
        <x:v>Rowan Street</x:v>
      </x:c>
      <x:c r="C9" s="56" t="n">
        <x:v>0</x:v>
      </x:c>
      <x:c r="D9" t="str">
        <x:v>Loan opens on completion, 15 May 2026</x:v>
      </x:c>
      <x:c r="E9" t="str">
        <x:v>Control</x:v>
      </x:c>
      <x:c r="F9" s="21"/>
      <x:c r="G9" s="21"/>
    </x:row>
    <x:row r="10">
      <x:c r="A10" t="str">
        <x:v>Ordinary property losses</x:v>
      </x:c>
      <x:c r="B10" t="str">
        <x:v>Sophie</x:v>
      </x:c>
      <x:c r="C10" s="56" t="n">
        <x:v>0</x:v>
      </x:c>
      <x:c r="D10" t="str">
        <x:v>Opening tax record</x:v>
      </x:c>
      <x:c r="E10" t="str">
        <x:v>Tax control</x:v>
      </x:c>
      <x:c r="F10" s="21"/>
      <x:c r="G10" s="21"/>
    </x:row>
    <x:row r="11">
      <x:c r="A11" t="str">
        <x:v>Ordinary property losses</x:v>
      </x:c>
      <x:c r="B11" t="str">
        <x:v>Daniel</x:v>
      </x:c>
      <x:c r="C11" s="56" t="n">
        <x:v>0</x:v>
      </x:c>
      <x:c r="D11" t="str">
        <x:v>Opening tax record</x:v>
      </x:c>
      <x:c r="E11" t="str">
        <x:v>Tax control</x:v>
      </x:c>
      <x:c r="F11" s="21"/>
      <x:c r="G11" s="21"/>
    </x:row>
    <x:row r="12">
      <x:c r="A12" t="str">
        <x:v>Unused residential finance costs</x:v>
      </x:c>
      <x:c r="B12" t="str">
        <x:v>Sophie</x:v>
      </x:c>
      <x:c r="C12" s="56" t="n">
        <x:v>0</x:v>
      </x:c>
      <x:c r="D12" t="str">
        <x:v>Opening tax record</x:v>
      </x:c>
      <x:c r="E12" t="str">
        <x:v>Tax control</x:v>
      </x:c>
      <x:c r="F12" s="21"/>
      <x:c r="G12" s="21"/>
    </x:row>
    <x:row r="13">
      <x:c r="A13" t="str">
        <x:v>Unused residential finance costs</x:v>
      </x:c>
      <x:c r="B13" t="str">
        <x:v>Daniel</x:v>
      </x:c>
      <x:c r="C13" s="56" t="n">
        <x:v>0</x:v>
      </x:c>
      <x:c r="D13" t="str">
        <x:v>Opening tax record</x:v>
      </x:c>
      <x:c r="E13" t="str">
        <x:v>Tax control</x:v>
      </x:c>
      <x:c r="F13" s="21"/>
      <x:c r="G13" s="21"/>
    </x:row>
    <x:row r="14">
      <x:c r="A14" t="str">
        <x:v>Owner-current balance</x:v>
      </x:c>
      <x:c r="B14" t="str">
        <x:v>Sophie</x:v>
      </x:c>
      <x:c r="C14" s="56" t="n">
        <x:v>0</x:v>
      </x:c>
      <x:c r="D14" t="str">
        <x:v>Opening owner record</x:v>
      </x:c>
      <x:c r="E14" t="str">
        <x:v>Owner control</x:v>
      </x:c>
      <x:c r="F14" s="21"/>
      <x:c r="G14" s="21"/>
    </x:row>
    <x:row r="15">
      <x:c r="A15" t="str">
        <x:v>Owner-current balance</x:v>
      </x:c>
      <x:c r="B15" t="str">
        <x:v>Daniel</x:v>
      </x:c>
      <x:c r="C15" s="56" t="n">
        <x:v>0</x:v>
      </x:c>
      <x:c r="D15" t="str">
        <x:v>Opening owner record</x:v>
      </x:c>
      <x:c r="E15" t="str">
        <x:v>Owner control</x:v>
      </x:c>
      <x:c r="F15" s="21"/>
      <x:c r="G15" s="21"/>
    </x:row>
    <x:row r="16">
      <x:c r="A16" t="str">
        <x:v>Date-of-death market value</x:v>
      </x:c>
      <x:c r="B16" t="str">
        <x:v>Willow Court</x:v>
      </x:c>
      <x:c r="C16" s="56" t="n">
        <x:v>165000</x:v>
      </x:c>
      <x:c r="D16" t="str">
        <x:v>Probate / valuation record</x:v>
      </x:c>
      <x:c r="E16" t="str">
        <x:v>Permanent capital</x:v>
      </x:c>
      <x:c r="F16" s="21"/>
      <x:c r="G16" s="21"/>
    </x:row>
  </x:sheetData>
  <x:mergeCells>
    <x:mergeCell ref="A1:G1"/>
    <x:mergeCell ref="A2:G2"/>
  </x:mergeCells>
  <x:pageMargins left="0.7" right="0.7" top="0.75" bottom="0.75" header="0.3" footer="0.3"/>
</x:worksheet>
</file>

<file path=xl/worksheets/sheet4.xml><?xml version="1.0" encoding="utf-8"?>
<x:worksheet xmlns:x="http://schemas.openxmlformats.org/spreadsheetml/2006/main">
  <x:sheetFormatPr defaultRowHeight="15"/>
  <x:cols>
    <x:col min="1" max="1" width="14" hidden="0" customWidth="1"/>
    <x:col min="2" max="2" width="13" hidden="0" customWidth="1"/>
    <x:col min="3" max="3" width="11" hidden="0" customWidth="1"/>
    <x:col min="4" max="4" width="18" hidden="0" customWidth="1"/>
    <x:col min="5" max="5" width="42" hidden="0" customWidth="1"/>
    <x:col min="6" max="6" width="15" hidden="0" customWidth="1"/>
    <x:col min="7" max="7" width="16" hidden="0" customWidth="1"/>
    <x:col min="8" max="8" width="26" hidden="0" customWidth="1"/>
    <x:col min="9" max="9" width="12" hidden="0" customWidth="1"/>
    <x:col min="10" max="10" width="34" hidden="0" customWidth="1"/>
    <x:col min="11" max="11" width="22" hidden="0" customWidth="1"/>
    <x:col min="12" max="12" width="20" hidden="0" customWidth="1"/>
    <x:col min="13" max="13" width="26" hidden="0" customWidth="1"/>
    <x:col min="14" max="14" width="12" hidden="0" customWidth="1"/>
    <x:col min="15" max="15" width="12" hidden="0" customWidth="1"/>
    <x:col min="16" max="16" width="17" hidden="0" customWidth="1"/>
    <x:col min="17" max="17" width="19" hidden="0" customWidth="1"/>
    <x:col min="18" max="18" width="19" hidden="0" customWidth="1"/>
    <x:col min="19" max="19" width="16" hidden="0" customWidth="1"/>
    <x:col min="20" max="20" width="17" hidden="0" customWidth="1"/>
    <x:col min="21" max="21" width="18" hidden="0" customWidth="1"/>
    <x:col min="22" max="22" width="17" hidden="0" customWidth="1"/>
    <x:col min="23" max="23" width="17" hidden="0" customWidth="1"/>
    <x:col min="24" max="24" width="16" hidden="0" customWidth="1"/>
    <x:col min="25" max="25" width="16" hidden="0" customWidth="1"/>
    <x:col min="26" max="26" width="17" hidden="0" customWidth="1"/>
    <x:col min="27" max="27" width="17" hidden="0" customWidth="1"/>
    <x:col min="28" max="28" width="17" hidden="0" customWidth="1"/>
    <x:col min="29" max="29" width="17" hidden="0" customWidth="1"/>
    <x:col min="30" max="30" width="50" hidden="0" customWidth="1"/>
  </x:cols>
  <x:sheetData>
    <x:row r="1" ht="30" customHeight="1">
      <x:c r="A1" s="5" t="str">
        <x:v>Complete Transaction List</x:v>
      </x:c>
      <x:c r="B1" s="5"/>
      <x:c r="C1" s="5"/>
      <x:c r="D1" s="5"/>
      <x:c r="E1" s="5"/>
      <x:c r="F1" s="5"/>
      <x:c r="G1" s="5"/>
      <x:c r="H1" s="5"/>
      <x:c r="I1" s="5"/>
      <x:c r="J1" s="5"/>
      <x:c r="K1" s="5"/>
      <x:c r="L1" s="5"/>
      <x:c r="M1" s="5"/>
      <x:c r="N1" s="5"/>
      <x:c r="O1" s="5"/>
      <x:c r="P1" s="5"/>
      <x:c r="Q1" s="5"/>
      <x:c r="R1" s="5"/>
      <x:c r="S1" s="5"/>
      <x:c r="T1" s="5"/>
      <x:c r="U1" s="5"/>
      <x:c r="V1" s="5"/>
      <x:c r="W1" s="5"/>
      <x:c r="X1" s="5"/>
      <x:c r="Y1" s="5"/>
      <x:c r="Z1" s="5"/>
    </x:row>
    <x:row r="2" ht="28" customHeight="1">
      <x:c r="A2" s="12" t="str">
        <x:v>Chapter 18 — full accounting cycle.</x:v>
      </x:c>
      <x:c r="B2" s="12"/>
      <x:c r="C2" s="12"/>
      <x:c r="D2" s="12"/>
      <x:c r="E2" s="12"/>
      <x:c r="F2" s="12"/>
      <x:c r="G2" s="12"/>
      <x:c r="H2" s="12"/>
      <x:c r="I2" s="12"/>
      <x:c r="J2" s="12"/>
      <x:c r="K2" s="12"/>
      <x:c r="L2" s="12"/>
      <x:c r="M2" s="12"/>
      <x:c r="N2" s="12"/>
      <x:c r="O2" s="12"/>
      <x:c r="P2" s="12"/>
      <x:c r="Q2" s="12"/>
      <x:c r="R2" s="12"/>
      <x:c r="S2" s="12"/>
      <x:c r="T2" s="12"/>
      <x:c r="U2" s="12"/>
      <x:c r="V2" s="12"/>
      <x:c r="W2" s="12"/>
      <x:c r="X2" s="12"/>
      <x:c r="Y2" s="12"/>
      <x:c r="Z2" s="12"/>
    </x:row>
    <x:row r="4" ht="30" customHeight="1">
      <x:c r="A4" s="45" t="str">
        <x:v>Transaction ID</x:v>
      </x:c>
      <x:c r="B4" t="str">
        <x:v>Date</x:v>
      </x:c>
      <x:c r="C4" t="str">
        <x:v>Quarter</x:v>
      </x:c>
      <x:c r="D4" t="str">
        <x:v>Property / control</x:v>
      </x:c>
      <x:c r="E4" t="str">
        <x:v>Description</x:v>
      </x:c>
      <x:c r="F4" t="str">
        <x:v>Cash amount</x:v>
      </x:c>
      <x:c r="G4" t="str">
        <x:v>Direction</x:v>
      </x:c>
      <x:c r="H4" t="str">
        <x:v>Initial treatment</x:v>
      </x:c>
      <x:c r="I4" t="str">
        <x:v>Account code</x:v>
      </x:c>
      <x:c r="J4" t="str">
        <x:v>Tax / return category</x:v>
      </x:c>
      <x:c r="K4" t="str">
        <x:v>Final status</x:v>
      </x:c>
      <x:c r="L4" t="str">
        <x:v>Payment / receipt route</x:v>
      </x:c>
      <x:c r="M4" t="str">
        <x:v>Document reference</x:v>
      </x:c>
      <x:c r="N4" t="str">
        <x:v>Sophie share</x:v>
      </x:c>
      <x:c r="O4" t="str">
        <x:v>Daniel share</x:v>
      </x:c>
      <x:c r="P4" t="str">
        <x:v>Gross taxable receipt</x:v>
      </x:c>
      <x:c r="Q4" t="str">
        <x:v>Allowable non-finance deduction</x:v>
      </x:c>
      <x:c r="R4" t="str">
        <x:v>Residential finance cost</x:v>
      </x:c>
      <x:c r="S4" t="str">
        <x:v>Capital amount</x:v>
      </x:c>
      <x:c r="T4" t="str">
        <x:v>Mortgage principal</x:v>
      </x:c>
      <x:c r="U4" t="str">
        <x:v>Deposit / control amount</x:v>
      </x:c>
      <x:c r="V4" t="str">
        <x:v>Sophie taxable receipt</x:v>
      </x:c>
      <x:c r="W4" t="str">
        <x:v>Daniel taxable receipt</x:v>
      </x:c>
      <x:c r="X4" t="str">
        <x:v>Sophie deduction</x:v>
      </x:c>
      <x:c r="Y4" t="str">
        <x:v>Daniel deduction</x:v>
      </x:c>
      <x:c r="Z4" t="str">
        <x:v>Sophie finance cost</x:v>
      </x:c>
      <x:c r="AA4" t="str">
        <x:v>Daniel finance cost</x:v>
      </x:c>
      <x:c r="AB4" t="str">
        <x:v>Operating-bank receipt</x:v>
      </x:c>
      <x:c r="AC4" t="str">
        <x:v>Operating-bank payment</x:v>
      </x:c>
      <x:c r="AD4" t="str">
        <x:v>Notes</x:v>
      </x:c>
    </x:row>
    <x:row r="5">
      <x:c r="A5" t="str">
        <x:v>TX-001</x:v>
      </x:c>
      <x:c r="B5" s="58" t="n">
        <x:v>46122</x:v>
      </x:c>
      <x:c r="C5" t="str">
        <x:v>Q1</x:v>
      </x:c>
      <x:c r="D5" t="str">
        <x:v>Willow Court</x:v>
      </x:c>
      <x:c r="E5" t="str">
        <x:v>April rent received by Northgate</x:v>
      </x:c>
      <x:c r="F5" s="56" t="n">
        <x:v>1150</x:v>
      </x:c>
      <x:c r="G5" t="str">
        <x:v>Receipt</x:v>
      </x:c>
      <x:c r="H5" t="str">
        <x:v>Rental income</x:v>
      </x:c>
      <x:c r="I5" s="72" t="n">
        <x:v>2000</x:v>
      </x:c>
      <x:c r="J5" s="72" t="str">
        <x:v>Property receipts</x:v>
      </x:c>
      <x:c r="K5" s="72" t="str">
        <x:v>Allowable revenue</x:v>
      </x:c>
      <x:c r="L5" s="72" t="str">
        <x:v>Letting agent</x:v>
      </x:c>
      <x:c r="M5" s="72" t="str">
        <x:v>WC-2026-04-10-NG-RENT</x:v>
      </x:c>
      <x:c r="N5" s="73" t="n">
        <x:v>1</x:v>
      </x:c>
      <x:c r="O5" s="73" t="n">
        <x:v>0</x:v>
      </x:c>
      <x:c r="P5" s="64" t="n">
        <x:v>1150</x:v>
      </x:c>
      <x:c r="Q5" s="64" t="n">
        <x:v>0</x:v>
      </x:c>
      <x:c r="R5" s="64" t="n">
        <x:v>0</x:v>
      </x:c>
      <x:c r="S5" s="64" t="n">
        <x:v>0</x:v>
      </x:c>
      <x:c r="T5" s="64" t="n">
        <x:v>0</x:v>
      </x:c>
      <x:c r="U5" s="64" t="n">
        <x:v>0</x:v>
      </x:c>
      <x:c r="V5" s="64" t="n">
        <x:f>IF(A5="","",P5*N5)</x:f>
        <x:v>1150</x:v>
      </x:c>
      <x:c r="W5" s="64" t="n">
        <x:f>IF(A5="","",P5*O5)</x:f>
        <x:v>0</x:v>
      </x:c>
      <x:c r="X5" s="64" t="n">
        <x:f>IF(A5="","",Q5*N5)</x:f>
        <x:v>0</x:v>
      </x:c>
      <x:c r="Y5" s="64" t="n">
        <x:f>IF(A5="","",Q5*O5)</x:f>
        <x:v>0</x:v>
      </x:c>
      <x:c r="Z5" s="64" t="n">
        <x:f>IF(A5="","",R5*N5)</x:f>
        <x:v>0</x:v>
      </x:c>
      <x:c r="AA5" s="64" t="n">
        <x:f>IF(A5="","",R5*O5)</x:f>
        <x:v>0</x:v>
      </x:c>
      <x:c r="AB5" s="64" t="n">
        <x:v>0</x:v>
      </x:c>
      <x:c r="AC5" s="64" t="n">
        <x:v>0</x:v>
      </x:c>
      <x:c r="AD5" t="str"/>
    </x:row>
    <x:row r="6">
      <x:c r="A6" t="str">
        <x:v>TX-002</x:v>
      </x:c>
      <x:c r="B6" s="58" t="n">
        <x:v>46122</x:v>
      </x:c>
      <x:c r="C6" t="str">
        <x:v>Q1</x:v>
      </x:c>
      <x:c r="D6" t="str">
        <x:v>Willow Court</x:v>
      </x:c>
      <x:c r="E6" t="str">
        <x:v>Northgate fee and VAT</x:v>
      </x:c>
      <x:c r="F6" s="56" t="n">
        <x:v>138</x:v>
      </x:c>
      <x:c r="G6" t="str">
        <x:v>Payment</x:v>
      </x:c>
      <x:c r="H6" t="str">
        <x:v>Management expense</x:v>
      </x:c>
      <x:c r="I6" s="72" t="n">
        <x:v>3000</x:v>
      </x:c>
      <x:c r="J6" s="72" t="str">
        <x:v>Legal, management and professional fees</x:v>
      </x:c>
      <x:c r="K6" s="72" t="str">
        <x:v>Allowable revenue</x:v>
      </x:c>
      <x:c r="L6" s="72" t="str">
        <x:v>Letting agent</x:v>
      </x:c>
      <x:c r="M6" s="72" t="str">
        <x:v>WC-2026-04-10-NG-FEE</x:v>
      </x:c>
      <x:c r="N6" s="73" t="n">
        <x:v>1</x:v>
      </x:c>
      <x:c r="O6" s="73" t="n">
        <x:v>0</x:v>
      </x:c>
      <x:c r="P6" s="64" t="n">
        <x:v>0</x:v>
      </x:c>
      <x:c r="Q6" s="64" t="n">
        <x:v>138</x:v>
      </x:c>
      <x:c r="R6" s="64" t="n">
        <x:v>0</x:v>
      </x:c>
      <x:c r="S6" s="64" t="n">
        <x:v>0</x:v>
      </x:c>
      <x:c r="T6" s="64" t="n">
        <x:v>0</x:v>
      </x:c>
      <x:c r="U6" s="64" t="n">
        <x:v>0</x:v>
      </x:c>
      <x:c r="V6" s="64" t="n">
        <x:f>IF(A6="","",P6*N6)</x:f>
        <x:v>0</x:v>
      </x:c>
      <x:c r="W6" s="64" t="n">
        <x:f>IF(A6="","",P6*O6)</x:f>
        <x:v>0</x:v>
      </x:c>
      <x:c r="X6" s="64" t="n">
        <x:f>IF(A6="","",Q6*N6)</x:f>
        <x:v>138</x:v>
      </x:c>
      <x:c r="Y6" s="64" t="n">
        <x:f>IF(A6="","",Q6*O6)</x:f>
        <x:v>0</x:v>
      </x:c>
      <x:c r="Z6" s="64" t="n">
        <x:f>IF(A6="","",R6*N6)</x:f>
        <x:v>0</x:v>
      </x:c>
      <x:c r="AA6" s="64" t="n">
        <x:f>IF(A6="","",R6*O6)</x:f>
        <x:v>0</x:v>
      </x:c>
      <x:c r="AB6" s="64" t="n">
        <x:v>0</x:v>
      </x:c>
      <x:c r="AC6" s="64" t="n">
        <x:v>0</x:v>
      </x:c>
      <x:c r="AD6" t="str"/>
    </x:row>
    <x:row r="7">
      <x:c r="A7" t="str">
        <x:v>TX-003</x:v>
      </x:c>
      <x:c r="B7" s="58" t="n">
        <x:v>46127</x:v>
      </x:c>
      <x:c r="C7" t="str">
        <x:v>Q1</x:v>
      </x:c>
      <x:c r="D7" t="str">
        <x:v>Willow Court</x:v>
      </x:c>
      <x:c r="E7" t="str">
        <x:v>Ground rent paid</x:v>
      </x:c>
      <x:c r="F7" s="56" t="n">
        <x:v>200</x:v>
      </x:c>
      <x:c r="G7" t="str">
        <x:v>Payment</x:v>
      </x:c>
      <x:c r="H7" t="str">
        <x:v>Property expense</x:v>
      </x:c>
      <x:c r="I7" s="72" t="n">
        <x:v>3010</x:v>
      </x:c>
      <x:c r="J7" s="72" t="str">
        <x:v>Rent, rates, insurance and ground rents</x:v>
      </x:c>
      <x:c r="K7" s="72" t="str">
        <x:v>Allowable revenue</x:v>
      </x:c>
      <x:c r="L7" s="72" t="str">
        <x:v>Landlord bank</x:v>
      </x:c>
      <x:c r="M7" s="72" t="str">
        <x:v>WC-2026-04-15-GROUND</x:v>
      </x:c>
      <x:c r="N7" s="73" t="n">
        <x:v>1</x:v>
      </x:c>
      <x:c r="O7" s="73" t="n">
        <x:v>0</x:v>
      </x:c>
      <x:c r="P7" s="64" t="n">
        <x:v>0</x:v>
      </x:c>
      <x:c r="Q7" s="64" t="n">
        <x:v>200</x:v>
      </x:c>
      <x:c r="R7" s="64" t="n">
        <x:v>0</x:v>
      </x:c>
      <x:c r="S7" s="64" t="n">
        <x:v>0</x:v>
      </x:c>
      <x:c r="T7" s="64" t="n">
        <x:v>0</x:v>
      </x:c>
      <x:c r="U7" s="64" t="n">
        <x:v>0</x:v>
      </x:c>
      <x:c r="V7" s="64" t="n">
        <x:f>IF(A7="","",P7*N7)</x:f>
        <x:v>0</x:v>
      </x:c>
      <x:c r="W7" s="64" t="n">
        <x:f>IF(A7="","",P7*O7)</x:f>
        <x:v>0</x:v>
      </x:c>
      <x:c r="X7" s="64" t="n">
        <x:f>IF(A7="","",Q7*N7)</x:f>
        <x:v>200</x:v>
      </x:c>
      <x:c r="Y7" s="64" t="n">
        <x:f>IF(A7="","",Q7*O7)</x:f>
        <x:v>0</x:v>
      </x:c>
      <x:c r="Z7" s="64" t="n">
        <x:f>IF(A7="","",R7*N7)</x:f>
        <x:v>0</x:v>
      </x:c>
      <x:c r="AA7" s="64" t="n">
        <x:f>IF(A7="","",R7*O7)</x:f>
        <x:v>0</x:v>
      </x:c>
      <x:c r="AB7" s="64" t="n">
        <x:v>0</x:v>
      </x:c>
      <x:c r="AC7" s="64" t="n">
        <x:v>200</x:v>
      </x:c>
      <x:c r="AD7" t="str"/>
    </x:row>
    <x:row r="8">
      <x:c r="A8" t="str">
        <x:v>TX-004</x:v>
      </x:c>
      <x:c r="B8" s="58" t="n">
        <x:v>46132</x:v>
      </x:c>
      <x:c r="C8" t="str">
        <x:v>Q1</x:v>
      </x:c>
      <x:c r="D8" t="str">
        <x:v>Willow Court</x:v>
      </x:c>
      <x:c r="E8" t="str">
        <x:v>Annual insurance paid</x:v>
      </x:c>
      <x:c r="F8" s="56" t="n">
        <x:v>180</x:v>
      </x:c>
      <x:c r="G8" t="str">
        <x:v>Payment</x:v>
      </x:c>
      <x:c r="H8" t="str">
        <x:v>Property expense</x:v>
      </x:c>
      <x:c r="I8" s="72" t="n">
        <x:v>3020</x:v>
      </x:c>
      <x:c r="J8" s="72" t="str">
        <x:v>Rent, rates, insurance and ground rents</x:v>
      </x:c>
      <x:c r="K8" s="72" t="str">
        <x:v>Allowable revenue</x:v>
      </x:c>
      <x:c r="L8" s="72" t="str">
        <x:v>Landlord bank</x:v>
      </x:c>
      <x:c r="M8" s="72" t="str">
        <x:v>WC-2026-04-20-INS</x:v>
      </x:c>
      <x:c r="N8" s="73" t="n">
        <x:v>1</x:v>
      </x:c>
      <x:c r="O8" s="73" t="n">
        <x:v>0</x:v>
      </x:c>
      <x:c r="P8" s="64" t="n">
        <x:v>0</x:v>
      </x:c>
      <x:c r="Q8" s="64" t="n">
        <x:v>180</x:v>
      </x:c>
      <x:c r="R8" s="64" t="n">
        <x:v>0</x:v>
      </x:c>
      <x:c r="S8" s="64" t="n">
        <x:v>0</x:v>
      </x:c>
      <x:c r="T8" s="64" t="n">
        <x:v>0</x:v>
      </x:c>
      <x:c r="U8" s="64" t="n">
        <x:v>0</x:v>
      </x:c>
      <x:c r="V8" s="64" t="n">
        <x:f>IF(A8="","",P8*N8)</x:f>
        <x:v>0</x:v>
      </x:c>
      <x:c r="W8" s="64" t="n">
        <x:f>IF(A8="","",P8*O8)</x:f>
        <x:v>0</x:v>
      </x:c>
      <x:c r="X8" s="64" t="n">
        <x:f>IF(A8="","",Q8*N8)</x:f>
        <x:v>180</x:v>
      </x:c>
      <x:c r="Y8" s="64" t="n">
        <x:f>IF(A8="","",Q8*O8)</x:f>
        <x:v>0</x:v>
      </x:c>
      <x:c r="Z8" s="64" t="n">
        <x:f>IF(A8="","",R8*N8)</x:f>
        <x:v>0</x:v>
      </x:c>
      <x:c r="AA8" s="64" t="n">
        <x:f>IF(A8="","",R8*O8)</x:f>
        <x:v>0</x:v>
      </x:c>
      <x:c r="AB8" s="64" t="n">
        <x:v>0</x:v>
      </x:c>
      <x:c r="AC8" s="64" t="n">
        <x:v>180</x:v>
      </x:c>
      <x:c r="AD8" t="str"/>
    </x:row>
    <x:row r="9">
      <x:c r="A9" t="str">
        <x:v>TX-005</x:v>
      </x:c>
      <x:c r="B9" s="58" t="n">
        <x:v>46152</x:v>
      </x:c>
      <x:c r="C9" t="str">
        <x:v>Q1</x:v>
      </x:c>
      <x:c r="D9" t="str">
        <x:v>Willow Court</x:v>
      </x:c>
      <x:c r="E9" t="str">
        <x:v>May rent received by Northgate</x:v>
      </x:c>
      <x:c r="F9" s="56" t="n">
        <x:v>1150</x:v>
      </x:c>
      <x:c r="G9" t="str">
        <x:v>Receipt</x:v>
      </x:c>
      <x:c r="H9" t="str">
        <x:v>Rental income</x:v>
      </x:c>
      <x:c r="I9" s="72" t="n">
        <x:v>2000</x:v>
      </x:c>
      <x:c r="J9" s="72" t="str">
        <x:v>Property receipts</x:v>
      </x:c>
      <x:c r="K9" s="72" t="str">
        <x:v>Allowable revenue</x:v>
      </x:c>
      <x:c r="L9" s="72" t="str">
        <x:v>Letting agent</x:v>
      </x:c>
      <x:c r="M9" s="72" t="str">
        <x:v>WC-2026-05-10-NG-RENT</x:v>
      </x:c>
      <x:c r="N9" s="73" t="n">
        <x:v>1</x:v>
      </x:c>
      <x:c r="O9" s="73" t="n">
        <x:v>0</x:v>
      </x:c>
      <x:c r="P9" s="64" t="n">
        <x:v>1150</x:v>
      </x:c>
      <x:c r="Q9" s="64" t="n">
        <x:v>0</x:v>
      </x:c>
      <x:c r="R9" s="64" t="n">
        <x:v>0</x:v>
      </x:c>
      <x:c r="S9" s="64" t="n">
        <x:v>0</x:v>
      </x:c>
      <x:c r="T9" s="64" t="n">
        <x:v>0</x:v>
      </x:c>
      <x:c r="U9" s="64" t="n">
        <x:v>0</x:v>
      </x:c>
      <x:c r="V9" s="64" t="n">
        <x:f>IF(A9="","",P9*N9)</x:f>
        <x:v>1150</x:v>
      </x:c>
      <x:c r="W9" s="64" t="n">
        <x:f>IF(A9="","",P9*O9)</x:f>
        <x:v>0</x:v>
      </x:c>
      <x:c r="X9" s="64" t="n">
        <x:f>IF(A9="","",Q9*N9)</x:f>
        <x:v>0</x:v>
      </x:c>
      <x:c r="Y9" s="64" t="n">
        <x:f>IF(A9="","",Q9*O9)</x:f>
        <x:v>0</x:v>
      </x:c>
      <x:c r="Z9" s="64" t="n">
        <x:f>IF(A9="","",R9*N9)</x:f>
        <x:v>0</x:v>
      </x:c>
      <x:c r="AA9" s="64" t="n">
        <x:f>IF(A9="","",R9*O9)</x:f>
        <x:v>0</x:v>
      </x:c>
      <x:c r="AB9" s="64" t="n">
        <x:v>0</x:v>
      </x:c>
      <x:c r="AC9" s="64" t="n">
        <x:v>0</x:v>
      </x:c>
      <x:c r="AD9" t="str"/>
    </x:row>
    <x:row r="10">
      <x:c r="A10" t="str">
        <x:v>TX-006</x:v>
      </x:c>
      <x:c r="B10" s="58" t="n">
        <x:v>46152</x:v>
      </x:c>
      <x:c r="C10" t="str">
        <x:v>Q1</x:v>
      </x:c>
      <x:c r="D10" t="str">
        <x:v>Willow Court</x:v>
      </x:c>
      <x:c r="E10" t="str">
        <x:v>Northgate fee and VAT</x:v>
      </x:c>
      <x:c r="F10" s="56" t="n">
        <x:v>138</x:v>
      </x:c>
      <x:c r="G10" t="str">
        <x:v>Payment</x:v>
      </x:c>
      <x:c r="H10" t="str">
        <x:v>Management expense</x:v>
      </x:c>
      <x:c r="I10" s="72" t="n">
        <x:v>3000</x:v>
      </x:c>
      <x:c r="J10" s="72" t="str">
        <x:v>Legal, management and professional fees</x:v>
      </x:c>
      <x:c r="K10" s="72" t="str">
        <x:v>Allowable revenue</x:v>
      </x:c>
      <x:c r="L10" s="72" t="str">
        <x:v>Letting agent</x:v>
      </x:c>
      <x:c r="M10" s="72" t="str">
        <x:v>WC-2026-05-10-NG-FEE</x:v>
      </x:c>
      <x:c r="N10" s="73" t="n">
        <x:v>1</x:v>
      </x:c>
      <x:c r="O10" s="73" t="n">
        <x:v>0</x:v>
      </x:c>
      <x:c r="P10" s="64" t="n">
        <x:v>0</x:v>
      </x:c>
      <x:c r="Q10" s="64" t="n">
        <x:v>138</x:v>
      </x:c>
      <x:c r="R10" s="64" t="n">
        <x:v>0</x:v>
      </x:c>
      <x:c r="S10" s="64" t="n">
        <x:v>0</x:v>
      </x:c>
      <x:c r="T10" s="64" t="n">
        <x:v>0</x:v>
      </x:c>
      <x:c r="U10" s="64" t="n">
        <x:v>0</x:v>
      </x:c>
      <x:c r="V10" s="64" t="n">
        <x:f>IF(A10="","",P10*N10)</x:f>
        <x:v>0</x:v>
      </x:c>
      <x:c r="W10" s="64" t="n">
        <x:f>IF(A10="","",P10*O10)</x:f>
        <x:v>0</x:v>
      </x:c>
      <x:c r="X10" s="64" t="n">
        <x:f>IF(A10="","",Q10*N10)</x:f>
        <x:v>138</x:v>
      </x:c>
      <x:c r="Y10" s="64" t="n">
        <x:f>IF(A10="","",Q10*O10)</x:f>
        <x:v>0</x:v>
      </x:c>
      <x:c r="Z10" s="64" t="n">
        <x:f>IF(A10="","",R10*N10)</x:f>
        <x:v>0</x:v>
      </x:c>
      <x:c r="AA10" s="64" t="n">
        <x:f>IF(A10="","",R10*O10)</x:f>
        <x:v>0</x:v>
      </x:c>
      <x:c r="AB10" s="64" t="n">
        <x:v>0</x:v>
      </x:c>
      <x:c r="AC10" s="64" t="n">
        <x:v>0</x:v>
      </x:c>
      <x:c r="AD10" t="str"/>
    </x:row>
    <x:row r="11">
      <x:c r="A11" t="str">
        <x:v>TX-007</x:v>
      </x:c>
      <x:c r="B11" s="58" t="n">
        <x:v>46157</x:v>
      </x:c>
      <x:c r="C11" t="str">
        <x:v>Q1</x:v>
      </x:c>
      <x:c r="D11" t="str">
        <x:v>Rowan Street</x:v>
      </x:c>
      <x:c r="E11" t="str">
        <x:v>Property acquired</x:v>
      </x:c>
      <x:c r="F11" s="56" t="n">
        <x:v>190000</x:v>
      </x:c>
      <x:c r="G11" t="str">
        <x:v>Control</x:v>
      </x:c>
      <x:c r="H11" t="str">
        <x:v>Permanent capital record</x:v>
      </x:c>
      <x:c r="I11" s="72" t="n">
        <x:v>8000</x:v>
      </x:c>
      <x:c r="J11" s="72" t="str">
        <x:v>Capital costs</x:v>
      </x:c>
      <x:c r="K11" s="72" t="str">
        <x:v>Capital acquisition</x:v>
      </x:c>
      <x:c r="L11" s="72" t="str">
        <x:v>Conveyancing</x:v>
      </x:c>
      <x:c r="M11" s="72" t="str">
        <x:v>RS-2026-05-15-COMP</x:v>
      </x:c>
      <x:c r="N11" s="73" t="n">
        <x:v>0.5</x:v>
      </x:c>
      <x:c r="O11" s="73" t="n">
        <x:v>0.5</x:v>
      </x:c>
      <x:c r="P11" s="64" t="n">
        <x:v>0</x:v>
      </x:c>
      <x:c r="Q11" s="64" t="n">
        <x:v>0</x:v>
      </x:c>
      <x:c r="R11" s="64" t="n">
        <x:v>0</x:v>
      </x:c>
      <x:c r="S11" s="64" t="n">
        <x:v>190000</x:v>
      </x:c>
      <x:c r="T11" s="64" t="n">
        <x:v>0</x:v>
      </x:c>
      <x:c r="U11" s="64" t="n">
        <x:v>0</x:v>
      </x:c>
      <x:c r="V11" s="64" t="n">
        <x:f>IF(A11="","",P11*N11)</x:f>
        <x:v>0</x:v>
      </x:c>
      <x:c r="W11" s="64" t="n">
        <x:f>IF(A11="","",P11*O11)</x:f>
        <x:v>0</x:v>
      </x:c>
      <x:c r="X11" s="64" t="n">
        <x:f>IF(A11="","",Q11*N11)</x:f>
        <x:v>0</x:v>
      </x:c>
      <x:c r="Y11" s="64" t="n">
        <x:f>IF(A11="","",Q11*O11)</x:f>
        <x:v>0</x:v>
      </x:c>
      <x:c r="Z11" s="64" t="n">
        <x:f>IF(A11="","",R11*N11)</x:f>
        <x:v>0</x:v>
      </x:c>
      <x:c r="AA11" s="64" t="n">
        <x:f>IF(A11="","",R11*O11)</x:f>
        <x:v>0</x:v>
      </x:c>
      <x:c r="AB11" s="64" t="n">
        <x:v>0</x:v>
      </x:c>
      <x:c r="AC11" s="64" t="n">
        <x:v>0</x:v>
      </x:c>
      <x:c r="AD11" t="str">
        <x:v>Purchase price recorded in permanent capital file; outside the operating bank exercise.</x:v>
      </x:c>
    </x:row>
    <x:row r="12">
      <x:c r="A12" t="str">
        <x:v>TX-008</x:v>
      </x:c>
      <x:c r="B12" s="58" t="n">
        <x:v>46157</x:v>
      </x:c>
      <x:c r="C12" t="str">
        <x:v>Q1</x:v>
      </x:c>
      <x:c r="D12" t="str">
        <x:v>Rowan Street</x:v>
      </x:c>
      <x:c r="E12" t="str">
        <x:v>Mortgage advanced on completion</x:v>
      </x:c>
      <x:c r="F12" s="56" t="n">
        <x:v>142500</x:v>
      </x:c>
      <x:c r="G12" t="str">
        <x:v>Control</x:v>
      </x:c>
      <x:c r="H12" t="str">
        <x:v>Mortgage-principal control</x:v>
      </x:c>
      <x:c r="I12" s="72" t="n">
        <x:v>1200</x:v>
      </x:c>
      <x:c r="J12" s="72" t="str">
        <x:v>Control only</x:v>
      </x:c>
      <x:c r="K12" s="72" t="str">
        <x:v>Control only</x:v>
      </x:c>
      <x:c r="L12" s="72" t="str">
        <x:v>Conveyancing</x:v>
      </x:c>
      <x:c r="M12" s="72" t="str">
        <x:v>RS-2026-05-15-MTG-ADV</x:v>
      </x:c>
      <x:c r="N12" s="73" t="n">
        <x:v>0.5</x:v>
      </x:c>
      <x:c r="O12" s="73" t="n">
        <x:v>0.5</x:v>
      </x:c>
      <x:c r="P12" s="64" t="n">
        <x:v>0</x:v>
      </x:c>
      <x:c r="Q12" s="64" t="n">
        <x:v>0</x:v>
      </x:c>
      <x:c r="R12" s="64" t="n">
        <x:v>0</x:v>
      </x:c>
      <x:c r="S12" s="64" t="n">
        <x:v>0</x:v>
      </x:c>
      <x:c r="T12" s="64" t="n">
        <x:v>0</x:v>
      </x:c>
      <x:c r="U12" s="64" t="n">
        <x:v>142500</x:v>
      </x:c>
      <x:c r="V12" s="64" t="n">
        <x:f>IF(A12="","",P12*N12)</x:f>
        <x:v>0</x:v>
      </x:c>
      <x:c r="W12" s="64" t="n">
        <x:f>IF(A12="","",P12*O12)</x:f>
        <x:v>0</x:v>
      </x:c>
      <x:c r="X12" s="64" t="n">
        <x:f>IF(A12="","",Q12*N12)</x:f>
        <x:v>0</x:v>
      </x:c>
      <x:c r="Y12" s="64" t="n">
        <x:f>IF(A12="","",Q12*O12)</x:f>
        <x:v>0</x:v>
      </x:c>
      <x:c r="Z12" s="64" t="n">
        <x:f>IF(A12="","",R12*N12)</x:f>
        <x:v>0</x:v>
      </x:c>
      <x:c r="AA12" s="64" t="n">
        <x:f>IF(A12="","",R12*O12)</x:f>
        <x:v>0</x:v>
      </x:c>
      <x:c r="AB12" s="64" t="n">
        <x:v>0</x:v>
      </x:c>
      <x:c r="AC12" s="64" t="n">
        <x:v>0</x:v>
      </x:c>
      <x:c r="AD12" t="str">
        <x:v>Mortgage advance passes through completion, not the operating bank.</x:v>
      </x:c>
    </x:row>
    <x:row r="13">
      <x:c r="A13" t="str">
        <x:v>TX-009</x:v>
      </x:c>
      <x:c r="B13" s="58" t="n">
        <x:v>46160</x:v>
      </x:c>
      <x:c r="C13" t="str">
        <x:v>Q1</x:v>
      </x:c>
      <x:c r="D13" t="str">
        <x:v>Rowan Street</x:v>
      </x:c>
      <x:c r="E13" t="str">
        <x:v>Letting advertisement</x:v>
      </x:c>
      <x:c r="F13" s="56" t="n">
        <x:v>95</x:v>
      </x:c>
      <x:c r="G13" t="str">
        <x:v>Payment</x:v>
      </x:c>
      <x:c r="H13" t="str">
        <x:v>Pre-letting expense</x:v>
      </x:c>
      <x:c r="I13" s="72" t="n">
        <x:v>3040</x:v>
      </x:c>
      <x:c r="J13" s="72" t="str">
        <x:v>Other allowable property expenses</x:v>
      </x:c>
      <x:c r="K13" s="72" t="str">
        <x:v>Allowable revenue</x:v>
      </x:c>
      <x:c r="L13" s="72" t="str">
        <x:v>Landlord bank</x:v>
      </x:c>
      <x:c r="M13" s="72" t="str">
        <x:v>RS-2026-05-18-ADVERT</x:v>
      </x:c>
      <x:c r="N13" s="73" t="n">
        <x:v>0.5</x:v>
      </x:c>
      <x:c r="O13" s="73" t="n">
        <x:v>0.5</x:v>
      </x:c>
      <x:c r="P13" s="64" t="n">
        <x:v>0</x:v>
      </x:c>
      <x:c r="Q13" s="64" t="n">
        <x:v>95</x:v>
      </x:c>
      <x:c r="R13" s="64" t="n">
        <x:v>0</x:v>
      </x:c>
      <x:c r="S13" s="64" t="n">
        <x:v>0</x:v>
      </x:c>
      <x:c r="T13" s="64" t="n">
        <x:v>0</x:v>
      </x:c>
      <x:c r="U13" s="64" t="n">
        <x:v>0</x:v>
      </x:c>
      <x:c r="V13" s="64" t="n">
        <x:f>IF(A13="","",P13*N13)</x:f>
        <x:v>0</x:v>
      </x:c>
      <x:c r="W13" s="64" t="n">
        <x:f>IF(A13="","",P13*O13)</x:f>
        <x:v>0</x:v>
      </x:c>
      <x:c r="X13" s="64" t="n">
        <x:f>IF(A13="","",Q13*N13)</x:f>
        <x:v>47.5</x:v>
      </x:c>
      <x:c r="Y13" s="64" t="n">
        <x:f>IF(A13="","",Q13*O13)</x:f>
        <x:v>47.5</x:v>
      </x:c>
      <x:c r="Z13" s="64" t="n">
        <x:f>IF(A13="","",R13*N13)</x:f>
        <x:v>0</x:v>
      </x:c>
      <x:c r="AA13" s="64" t="n">
        <x:f>IF(A13="","",R13*O13)</x:f>
        <x:v>0</x:v>
      </x:c>
      <x:c r="AB13" s="64" t="n">
        <x:v>0</x:v>
      </x:c>
      <x:c r="AC13" s="64" t="n">
        <x:v>95</x:v>
      </x:c>
      <x:c r="AD13" t="str"/>
    </x:row>
    <x:row r="14">
      <x:c r="A14" t="str">
        <x:v>TX-010</x:v>
      </x:c>
      <x:c r="B14" s="58" t="n">
        <x:v>46162</x:v>
      </x:c>
      <x:c r="C14" t="str">
        <x:v>Q1</x:v>
      </x:c>
      <x:c r="D14" t="str">
        <x:v>Rowan Street</x:v>
      </x:c>
      <x:c r="E14" t="str">
        <x:v>EPC</x:v>
      </x:c>
      <x:c r="F14" s="56" t="n">
        <x:v>65</x:v>
      </x:c>
      <x:c r="G14" t="str">
        <x:v>Payment</x:v>
      </x:c>
      <x:c r="H14" t="str">
        <x:v>Pre-letting expense</x:v>
      </x:c>
      <x:c r="I14" s="72" t="n">
        <x:v>3050</x:v>
      </x:c>
      <x:c r="J14" s="72" t="str">
        <x:v>Other allowable property expenses</x:v>
      </x:c>
      <x:c r="K14" s="72" t="str">
        <x:v>Allowable revenue</x:v>
      </x:c>
      <x:c r="L14" s="72" t="str">
        <x:v>Landlord bank</x:v>
      </x:c>
      <x:c r="M14" s="72" t="str">
        <x:v>RS-2026-05-20-EPC</x:v>
      </x:c>
      <x:c r="N14" s="73" t="n">
        <x:v>0.5</x:v>
      </x:c>
      <x:c r="O14" s="73" t="n">
        <x:v>0.5</x:v>
      </x:c>
      <x:c r="P14" s="64" t="n">
        <x:v>0</x:v>
      </x:c>
      <x:c r="Q14" s="64" t="n">
        <x:v>65</x:v>
      </x:c>
      <x:c r="R14" s="64" t="n">
        <x:v>0</x:v>
      </x:c>
      <x:c r="S14" s="64" t="n">
        <x:v>0</x:v>
      </x:c>
      <x:c r="T14" s="64" t="n">
        <x:v>0</x:v>
      </x:c>
      <x:c r="U14" s="64" t="n">
        <x:v>0</x:v>
      </x:c>
      <x:c r="V14" s="64" t="n">
        <x:f>IF(A14="","",P14*N14)</x:f>
        <x:v>0</x:v>
      </x:c>
      <x:c r="W14" s="64" t="n">
        <x:f>IF(A14="","",P14*O14)</x:f>
        <x:v>0</x:v>
      </x:c>
      <x:c r="X14" s="64" t="n">
        <x:f>IF(A14="","",Q14*N14)</x:f>
        <x:v>32.5</x:v>
      </x:c>
      <x:c r="Y14" s="64" t="n">
        <x:f>IF(A14="","",Q14*O14)</x:f>
        <x:v>32.5</x:v>
      </x:c>
      <x:c r="Z14" s="64" t="n">
        <x:f>IF(A14="","",R14*N14)</x:f>
        <x:v>0</x:v>
      </x:c>
      <x:c r="AA14" s="64" t="n">
        <x:f>IF(A14="","",R14*O14)</x:f>
        <x:v>0</x:v>
      </x:c>
      <x:c r="AB14" s="64" t="n">
        <x:v>0</x:v>
      </x:c>
      <x:c r="AC14" s="64" t="n">
        <x:v>65</x:v>
      </x:c>
      <x:c r="AD14" t="str"/>
    </x:row>
    <x:row r="15">
      <x:c r="A15" t="str">
        <x:v>TX-011</x:v>
      </x:c>
      <x:c r="B15" s="58" t="n">
        <x:v>46164</x:v>
      </x:c>
      <x:c r="C15" t="str">
        <x:v>Q1</x:v>
      </x:c>
      <x:c r="D15" t="str">
        <x:v>Rowan Street</x:v>
      </x:c>
      <x:c r="E15" t="str">
        <x:v>Cleaning</x:v>
      </x:c>
      <x:c r="F15" s="56" t="n">
        <x:v>240</x:v>
      </x:c>
      <x:c r="G15" t="str">
        <x:v>Payment</x:v>
      </x:c>
      <x:c r="H15" t="str">
        <x:v>Pre-letting expense</x:v>
      </x:c>
      <x:c r="I15" s="72" t="n">
        <x:v>3040</x:v>
      </x:c>
      <x:c r="J15" s="72" t="str">
        <x:v>Other allowable property expenses</x:v>
      </x:c>
      <x:c r="K15" s="72" t="str">
        <x:v>Allowable revenue</x:v>
      </x:c>
      <x:c r="L15" s="72" t="str">
        <x:v>Landlord bank</x:v>
      </x:c>
      <x:c r="M15" s="72" t="str">
        <x:v>RS-2026-05-22-CLEAN</x:v>
      </x:c>
      <x:c r="N15" s="73" t="n">
        <x:v>0.5</x:v>
      </x:c>
      <x:c r="O15" s="73" t="n">
        <x:v>0.5</x:v>
      </x:c>
      <x:c r="P15" s="64" t="n">
        <x:v>0</x:v>
      </x:c>
      <x:c r="Q15" s="64" t="n">
        <x:v>240</x:v>
      </x:c>
      <x:c r="R15" s="64" t="n">
        <x:v>0</x:v>
      </x:c>
      <x:c r="S15" s="64" t="n">
        <x:v>0</x:v>
      </x:c>
      <x:c r="T15" s="64" t="n">
        <x:v>0</x:v>
      </x:c>
      <x:c r="U15" s="64" t="n">
        <x:v>0</x:v>
      </x:c>
      <x:c r="V15" s="64" t="n">
        <x:f>IF(A15="","",P15*N15)</x:f>
        <x:v>0</x:v>
      </x:c>
      <x:c r="W15" s="64" t="n">
        <x:f>IF(A15="","",P15*O15)</x:f>
        <x:v>0</x:v>
      </x:c>
      <x:c r="X15" s="64" t="n">
        <x:f>IF(A15="","",Q15*N15)</x:f>
        <x:v>120</x:v>
      </x:c>
      <x:c r="Y15" s="64" t="n">
        <x:f>IF(A15="","",Q15*O15)</x:f>
        <x:v>120</x:v>
      </x:c>
      <x:c r="Z15" s="64" t="n">
        <x:f>IF(A15="","",R15*N15)</x:f>
        <x:v>0</x:v>
      </x:c>
      <x:c r="AA15" s="64" t="n">
        <x:f>IF(A15="","",R15*O15)</x:f>
        <x:v>0</x:v>
      </x:c>
      <x:c r="AB15" s="64" t="n">
        <x:v>0</x:v>
      </x:c>
      <x:c r="AC15" s="64" t="n">
        <x:v>240</x:v>
      </x:c>
      <x:c r="AD15" t="str"/>
    </x:row>
    <x:row r="16">
      <x:c r="A16" t="str">
        <x:v>TX-012</x:v>
      </x:c>
      <x:c r="B16" s="58" t="n">
        <x:v>46167</x:v>
      </x:c>
      <x:c r="C16" t="str">
        <x:v>Q1</x:v>
      </x:c>
      <x:c r="D16" t="str">
        <x:v>Rowan Street</x:v>
      </x:c>
      <x:c r="E16" t="str">
        <x:v>Landlord insurance</x:v>
      </x:c>
      <x:c r="F16" s="56" t="n">
        <x:v>325</x:v>
      </x:c>
      <x:c r="G16" t="str">
        <x:v>Payment</x:v>
      </x:c>
      <x:c r="H16" t="str">
        <x:v>Property expense</x:v>
      </x:c>
      <x:c r="I16" s="72" t="n">
        <x:v>3020</x:v>
      </x:c>
      <x:c r="J16" s="72" t="str">
        <x:v>Rent, rates, insurance and ground rents</x:v>
      </x:c>
      <x:c r="K16" s="72" t="str">
        <x:v>Allowable revenue</x:v>
      </x:c>
      <x:c r="L16" s="72" t="str">
        <x:v>Landlord bank</x:v>
      </x:c>
      <x:c r="M16" s="72" t="str">
        <x:v>RS-2026-05-25-INS</x:v>
      </x:c>
      <x:c r="N16" s="73" t="n">
        <x:v>0.5</x:v>
      </x:c>
      <x:c r="O16" s="73" t="n">
        <x:v>0.5</x:v>
      </x:c>
      <x:c r="P16" s="64" t="n">
        <x:v>0</x:v>
      </x:c>
      <x:c r="Q16" s="64" t="n">
        <x:v>325</x:v>
      </x:c>
      <x:c r="R16" s="64" t="n">
        <x:v>0</x:v>
      </x:c>
      <x:c r="S16" s="64" t="n">
        <x:v>0</x:v>
      </x:c>
      <x:c r="T16" s="64" t="n">
        <x:v>0</x:v>
      </x:c>
      <x:c r="U16" s="64" t="n">
        <x:v>0</x:v>
      </x:c>
      <x:c r="V16" s="64" t="n">
        <x:f>IF(A16="","",P16*N16)</x:f>
        <x:v>0</x:v>
      </x:c>
      <x:c r="W16" s="64" t="n">
        <x:f>IF(A16="","",P16*O16)</x:f>
        <x:v>0</x:v>
      </x:c>
      <x:c r="X16" s="64" t="n">
        <x:f>IF(A16="","",Q16*N16)</x:f>
        <x:v>162.5</x:v>
      </x:c>
      <x:c r="Y16" s="64" t="n">
        <x:f>IF(A16="","",Q16*O16)</x:f>
        <x:v>162.5</x:v>
      </x:c>
      <x:c r="Z16" s="64" t="n">
        <x:f>IF(A16="","",R16*N16)</x:f>
        <x:v>0</x:v>
      </x:c>
      <x:c r="AA16" s="64" t="n">
        <x:f>IF(A16="","",R16*O16)</x:f>
        <x:v>0</x:v>
      </x:c>
      <x:c r="AB16" s="64" t="n">
        <x:v>0</x:v>
      </x:c>
      <x:c r="AC16" s="64" t="n">
        <x:v>325</x:v>
      </x:c>
      <x:c r="AD16" t="str"/>
    </x:row>
    <x:row r="17">
      <x:c r="A17" t="str">
        <x:v>TX-013</x:v>
      </x:c>
      <x:c r="B17" s="58" t="n">
        <x:v>46170</x:v>
      </x:c>
      <x:c r="C17" t="str">
        <x:v>Q1</x:v>
      </x:c>
      <x:c r="D17" t="str">
        <x:v>Rowan Street</x:v>
      </x:c>
      <x:c r="E17" t="str">
        <x:v>Redecoration</x:v>
      </x:c>
      <x:c r="F17" s="56" t="n">
        <x:v>1200</x:v>
      </x:c>
      <x:c r="G17" t="str">
        <x:v>Payment</x:v>
      </x:c>
      <x:c r="H17" t="str">
        <x:v>Revenue repair</x:v>
      </x:c>
      <x:c r="I17" s="72" t="n">
        <x:v>3030</x:v>
      </x:c>
      <x:c r="J17" s="72" t="str">
        <x:v>Repairs and maintenance</x:v>
      </x:c>
      <x:c r="K17" s="72" t="str">
        <x:v>Allowable revenue</x:v>
      </x:c>
      <x:c r="L17" s="72" t="str">
        <x:v>Landlord bank</x:v>
      </x:c>
      <x:c r="M17" s="72" t="str">
        <x:v>RS-2026-05-28-REDEC</x:v>
      </x:c>
      <x:c r="N17" s="73" t="n">
        <x:v>0.5</x:v>
      </x:c>
      <x:c r="O17" s="73" t="n">
        <x:v>0.5</x:v>
      </x:c>
      <x:c r="P17" s="64" t="n">
        <x:v>0</x:v>
      </x:c>
      <x:c r="Q17" s="64" t="n">
        <x:v>1200</x:v>
      </x:c>
      <x:c r="R17" s="64" t="n">
        <x:v>0</x:v>
      </x:c>
      <x:c r="S17" s="64" t="n">
        <x:v>0</x:v>
      </x:c>
      <x:c r="T17" s="64" t="n">
        <x:v>0</x:v>
      </x:c>
      <x:c r="U17" s="64" t="n">
        <x:v>0</x:v>
      </x:c>
      <x:c r="V17" s="64" t="n">
        <x:f>IF(A17="","",P17*N17)</x:f>
        <x:v>0</x:v>
      </x:c>
      <x:c r="W17" s="64" t="n">
        <x:f>IF(A17="","",P17*O17)</x:f>
        <x:v>0</x:v>
      </x:c>
      <x:c r="X17" s="64" t="n">
        <x:f>IF(A17="","",Q17*N17)</x:f>
        <x:v>600</x:v>
      </x:c>
      <x:c r="Y17" s="64" t="n">
        <x:f>IF(A17="","",Q17*O17)</x:f>
        <x:v>600</x:v>
      </x:c>
      <x:c r="Z17" s="64" t="n">
        <x:f>IF(A17="","",R17*N17)</x:f>
        <x:v>0</x:v>
      </x:c>
      <x:c r="AA17" s="64" t="n">
        <x:f>IF(A17="","",R17*O17)</x:f>
        <x:v>0</x:v>
      </x:c>
      <x:c r="AB17" s="64" t="n">
        <x:v>0</x:v>
      </x:c>
      <x:c r="AC17" s="64" t="n">
        <x:v>1200</x:v>
      </x:c>
      <x:c r="AD17" t="str"/>
    </x:row>
    <x:row r="18">
      <x:c r="A18" t="str">
        <x:v>TX-014</x:v>
      </x:c>
      <x:c r="B18" s="58" t="n">
        <x:v>46174</x:v>
      </x:c>
      <x:c r="C18" t="str">
        <x:v>Q1</x:v>
      </x:c>
      <x:c r="D18" t="str">
        <x:v>Rowan Street</x:v>
      </x:c>
      <x:c r="E18" t="str">
        <x:v>Mortgage payment</x:v>
      </x:c>
      <x:c r="F18" s="56" t="n">
        <x:v>920</x:v>
      </x:c>
      <x:c r="G18" t="str">
        <x:v>Payment</x:v>
      </x:c>
      <x:c r="H18" t="str">
        <x:v>Mortgage control</x:v>
      </x:c>
      <x:c r="I18" s="72" t="n">
        <x:v>1200</x:v>
      </x:c>
      <x:c r="J18" s="72" t="str">
        <x:v>Control only</x:v>
      </x:c>
      <x:c r="K18" s="72" t="str">
        <x:v>Control only</x:v>
      </x:c>
      <x:c r="L18" s="72" t="str">
        <x:v>Landlord bank</x:v>
      </x:c>
      <x:c r="M18" s="72" t="str">
        <x:v>RS-2026-06-01-MTG</x:v>
      </x:c>
      <x:c r="N18" s="73" t="n">
        <x:v>0.5</x:v>
      </x:c>
      <x:c r="O18" s="73" t="n">
        <x:v>0.5</x:v>
      </x:c>
      <x:c r="P18" s="64" t="n">
        <x:v>0</x:v>
      </x:c>
      <x:c r="Q18" s="64" t="n">
        <x:v>0</x:v>
      </x:c>
      <x:c r="R18" s="64" t="n">
        <x:v>0</x:v>
      </x:c>
      <x:c r="S18" s="64" t="n">
        <x:v>0</x:v>
      </x:c>
      <x:c r="T18" s="64" t="n">
        <x:v>0</x:v>
      </x:c>
      <x:c r="U18" s="64" t="n">
        <x:v>920</x:v>
      </x:c>
      <x:c r="V18" s="64" t="n">
        <x:f>IF(A18="","",P18*N18)</x:f>
        <x:v>0</x:v>
      </x:c>
      <x:c r="W18" s="64" t="n">
        <x:f>IF(A18="","",P18*O18)</x:f>
        <x:v>0</x:v>
      </x:c>
      <x:c r="X18" s="64" t="n">
        <x:f>IF(A18="","",Q18*N18)</x:f>
        <x:v>0</x:v>
      </x:c>
      <x:c r="Y18" s="64" t="n">
        <x:f>IF(A18="","",Q18*O18)</x:f>
        <x:v>0</x:v>
      </x:c>
      <x:c r="Z18" s="64" t="n">
        <x:f>IF(A18="","",R18*N18)</x:f>
        <x:v>0</x:v>
      </x:c>
      <x:c r="AA18" s="64" t="n">
        <x:f>IF(A18="","",R18*O18)</x:f>
        <x:v>0</x:v>
      </x:c>
      <x:c r="AB18" s="64" t="n">
        <x:v>0</x:v>
      </x:c>
      <x:c r="AC18" s="64" t="n">
        <x:v>920</x:v>
      </x:c>
      <x:c r="AD18" t="str"/>
    </x:row>
    <x:row r="19">
      <x:c r="A19" t="str">
        <x:v>TX-015</x:v>
      </x:c>
      <x:c r="B19" s="58" t="n">
        <x:v>46183</x:v>
      </x:c>
      <x:c r="C19" t="str">
        <x:v>Q1</x:v>
      </x:c>
      <x:c r="D19" t="str">
        <x:v>Willow Court</x:v>
      </x:c>
      <x:c r="E19" t="str">
        <x:v>June rent received by Northgate</x:v>
      </x:c>
      <x:c r="F19" s="56" t="n">
        <x:v>1150</x:v>
      </x:c>
      <x:c r="G19" t="str">
        <x:v>Receipt</x:v>
      </x:c>
      <x:c r="H19" t="str">
        <x:v>Rental income</x:v>
      </x:c>
      <x:c r="I19" s="72" t="n">
        <x:v>2000</x:v>
      </x:c>
      <x:c r="J19" s="72" t="str">
        <x:v>Property receipts</x:v>
      </x:c>
      <x:c r="K19" s="72" t="str">
        <x:v>Allowable revenue</x:v>
      </x:c>
      <x:c r="L19" s="72" t="str">
        <x:v>Letting agent</x:v>
      </x:c>
      <x:c r="M19" s="72" t="str">
        <x:v>WC-2026-06-10-NG-RENT</x:v>
      </x:c>
      <x:c r="N19" s="73" t="n">
        <x:v>1</x:v>
      </x:c>
      <x:c r="O19" s="73" t="n">
        <x:v>0</x:v>
      </x:c>
      <x:c r="P19" s="64" t="n">
        <x:v>1150</x:v>
      </x:c>
      <x:c r="Q19" s="64" t="n">
        <x:v>0</x:v>
      </x:c>
      <x:c r="R19" s="64" t="n">
        <x:v>0</x:v>
      </x:c>
      <x:c r="S19" s="64" t="n">
        <x:v>0</x:v>
      </x:c>
      <x:c r="T19" s="64" t="n">
        <x:v>0</x:v>
      </x:c>
      <x:c r="U19" s="64" t="n">
        <x:v>0</x:v>
      </x:c>
      <x:c r="V19" s="64" t="n">
        <x:f>IF(A19="","",P19*N19)</x:f>
        <x:v>1150</x:v>
      </x:c>
      <x:c r="W19" s="64" t="n">
        <x:f>IF(A19="","",P19*O19)</x:f>
        <x:v>0</x:v>
      </x:c>
      <x:c r="X19" s="64" t="n">
        <x:f>IF(A19="","",Q19*N19)</x:f>
        <x:v>0</x:v>
      </x:c>
      <x:c r="Y19" s="64" t="n">
        <x:f>IF(A19="","",Q19*O19)</x:f>
        <x:v>0</x:v>
      </x:c>
      <x:c r="Z19" s="64" t="n">
        <x:f>IF(A19="","",R19*N19)</x:f>
        <x:v>0</x:v>
      </x:c>
      <x:c r="AA19" s="64" t="n">
        <x:f>IF(A19="","",R19*O19)</x:f>
        <x:v>0</x:v>
      </x:c>
      <x:c r="AB19" s="64" t="n">
        <x:v>0</x:v>
      </x:c>
      <x:c r="AC19" s="64" t="n">
        <x:v>0</x:v>
      </x:c>
      <x:c r="AD19" t="str"/>
    </x:row>
    <x:row r="20">
      <x:c r="A20" t="str">
        <x:v>TX-016</x:v>
      </x:c>
      <x:c r="B20" s="58" t="n">
        <x:v>46183</x:v>
      </x:c>
      <x:c r="C20" t="str">
        <x:v>Q1</x:v>
      </x:c>
      <x:c r="D20" t="str">
        <x:v>Willow Court</x:v>
      </x:c>
      <x:c r="E20" t="str">
        <x:v>Northgate fee and VAT</x:v>
      </x:c>
      <x:c r="F20" s="56" t="n">
        <x:v>138</x:v>
      </x:c>
      <x:c r="G20" t="str">
        <x:v>Payment</x:v>
      </x:c>
      <x:c r="H20" t="str">
        <x:v>Management expense</x:v>
      </x:c>
      <x:c r="I20" s="72" t="n">
        <x:v>3000</x:v>
      </x:c>
      <x:c r="J20" s="72" t="str">
        <x:v>Legal, management and professional fees</x:v>
      </x:c>
      <x:c r="K20" s="72" t="str">
        <x:v>Allowable revenue</x:v>
      </x:c>
      <x:c r="L20" s="72" t="str">
        <x:v>Letting agent</x:v>
      </x:c>
      <x:c r="M20" s="72" t="str">
        <x:v>WC-2026-06-10-NG-FEE</x:v>
      </x:c>
      <x:c r="N20" s="73" t="n">
        <x:v>1</x:v>
      </x:c>
      <x:c r="O20" s="73" t="n">
        <x:v>0</x:v>
      </x:c>
      <x:c r="P20" s="64" t="n">
        <x:v>0</x:v>
      </x:c>
      <x:c r="Q20" s="64" t="n">
        <x:v>138</x:v>
      </x:c>
      <x:c r="R20" s="64" t="n">
        <x:v>0</x:v>
      </x:c>
      <x:c r="S20" s="64" t="n">
        <x:v>0</x:v>
      </x:c>
      <x:c r="T20" s="64" t="n">
        <x:v>0</x:v>
      </x:c>
      <x:c r="U20" s="64" t="n">
        <x:v>0</x:v>
      </x:c>
      <x:c r="V20" s="64" t="n">
        <x:f>IF(A20="","",P20*N20)</x:f>
        <x:v>0</x:v>
      </x:c>
      <x:c r="W20" s="64" t="n">
        <x:f>IF(A20="","",P20*O20)</x:f>
        <x:v>0</x:v>
      </x:c>
      <x:c r="X20" s="64" t="n">
        <x:f>IF(A20="","",Q20*N20)</x:f>
        <x:v>138</x:v>
      </x:c>
      <x:c r="Y20" s="64" t="n">
        <x:f>IF(A20="","",Q20*O20)</x:f>
        <x:v>0</x:v>
      </x:c>
      <x:c r="Z20" s="64" t="n">
        <x:f>IF(A20="","",R20*N20)</x:f>
        <x:v>0</x:v>
      </x:c>
      <x:c r="AA20" s="64" t="n">
        <x:f>IF(A20="","",R20*O20)</x:f>
        <x:v>0</x:v>
      </x:c>
      <x:c r="AB20" s="64" t="n">
        <x:v>0</x:v>
      </x:c>
      <x:c r="AC20" s="64" t="n">
        <x:v>0</x:v>
      </x:c>
      <x:c r="AD20" t="str"/>
    </x:row>
    <x:row r="21">
      <x:c r="A21" t="str">
        <x:v>TX-017</x:v>
      </x:c>
      <x:c r="B21" s="58" t="n">
        <x:v>46188</x:v>
      </x:c>
      <x:c r="C21" t="str">
        <x:v>Q1</x:v>
      </x:c>
      <x:c r="D21" t="str">
        <x:v>Rowan Street</x:v>
      </x:c>
      <x:c r="E21" t="str">
        <x:v>Gas-safety cost</x:v>
      </x:c>
      <x:c r="F21" s="56" t="n">
        <x:v>90</x:v>
      </x:c>
      <x:c r="G21" t="str">
        <x:v>Payment</x:v>
      </x:c>
      <x:c r="H21" t="str">
        <x:v>Other allowable expense</x:v>
      </x:c>
      <x:c r="I21" s="72" t="n">
        <x:v>3050</x:v>
      </x:c>
      <x:c r="J21" s="72" t="str">
        <x:v>Other allowable property expenses</x:v>
      </x:c>
      <x:c r="K21" s="72" t="str">
        <x:v>Allowable revenue</x:v>
      </x:c>
      <x:c r="L21" s="72" t="str">
        <x:v>Landlord bank</x:v>
      </x:c>
      <x:c r="M21" s="72" t="str">
        <x:v>RS-2026-06-15-GAS</x:v>
      </x:c>
      <x:c r="N21" s="73" t="n">
        <x:v>0.5</x:v>
      </x:c>
      <x:c r="O21" s="73" t="n">
        <x:v>0.5</x:v>
      </x:c>
      <x:c r="P21" s="64" t="n">
        <x:v>0</x:v>
      </x:c>
      <x:c r="Q21" s="64" t="n">
        <x:v>90</x:v>
      </x:c>
      <x:c r="R21" s="64" t="n">
        <x:v>0</x:v>
      </x:c>
      <x:c r="S21" s="64" t="n">
        <x:v>0</x:v>
      </x:c>
      <x:c r="T21" s="64" t="n">
        <x:v>0</x:v>
      </x:c>
      <x:c r="U21" s="64" t="n">
        <x:v>0</x:v>
      </x:c>
      <x:c r="V21" s="64" t="n">
        <x:f>IF(A21="","",P21*N21)</x:f>
        <x:v>0</x:v>
      </x:c>
      <x:c r="W21" s="64" t="n">
        <x:f>IF(A21="","",P21*O21)</x:f>
        <x:v>0</x:v>
      </x:c>
      <x:c r="X21" s="64" t="n">
        <x:f>IF(A21="","",Q21*N21)</x:f>
        <x:v>45</x:v>
      </x:c>
      <x:c r="Y21" s="64" t="n">
        <x:f>IF(A21="","",Q21*O21)</x:f>
        <x:v>45</x:v>
      </x:c>
      <x:c r="Z21" s="64" t="n">
        <x:f>IF(A21="","",R21*N21)</x:f>
        <x:v>0</x:v>
      </x:c>
      <x:c r="AA21" s="64" t="n">
        <x:f>IF(A21="","",R21*O21)</x:f>
        <x:v>0</x:v>
      </x:c>
      <x:c r="AB21" s="64" t="n">
        <x:v>0</x:v>
      </x:c>
      <x:c r="AC21" s="64" t="n">
        <x:v>90</x:v>
      </x:c>
      <x:c r="AD21" t="str"/>
    </x:row>
    <x:row r="22">
      <x:c r="A22" t="str">
        <x:v>TX-018</x:v>
      </x:c>
      <x:c r="B22" s="58" t="n">
        <x:v>46198</x:v>
      </x:c>
      <x:c r="C22" t="str">
        <x:v>Q1</x:v>
      </x:c>
      <x:c r="D22" t="str">
        <x:v>Rowan Street</x:v>
      </x:c>
      <x:c r="E22" t="str">
        <x:v>Initial furniture and equipment</x:v>
      </x:c>
      <x:c r="F22" s="56" t="n">
        <x:v>1650</x:v>
      </x:c>
      <x:c r="G22" t="str">
        <x:v>Payment</x:v>
      </x:c>
      <x:c r="H22" t="str">
        <x:v>Initial-item control</x:v>
      </x:c>
      <x:c r="I22" s="72" t="n">
        <x:v>5010</x:v>
      </x:c>
      <x:c r="J22" s="72" t="str">
        <x:v>Control only</x:v>
      </x:c>
      <x:c r="K22" s="72" t="str">
        <x:v>Initial domestic item</x:v>
      </x:c>
      <x:c r="L22" s="72" t="str">
        <x:v>Landlord bank</x:v>
      </x:c>
      <x:c r="M22" s="72" t="str">
        <x:v>RS-2026-06-25-FURN</x:v>
      </x:c>
      <x:c r="N22" s="73" t="n">
        <x:v>0.5</x:v>
      </x:c>
      <x:c r="O22" s="73" t="n">
        <x:v>0.5</x:v>
      </x:c>
      <x:c r="P22" s="64" t="n">
        <x:v>0</x:v>
      </x:c>
      <x:c r="Q22" s="64" t="n">
        <x:v>0</x:v>
      </x:c>
      <x:c r="R22" s="64" t="n">
        <x:v>0</x:v>
      </x:c>
      <x:c r="S22" s="64" t="n">
        <x:v>0</x:v>
      </x:c>
      <x:c r="T22" s="64" t="n">
        <x:v>0</x:v>
      </x:c>
      <x:c r="U22" s="64" t="n">
        <x:v>1650</x:v>
      </x:c>
      <x:c r="V22" s="64" t="n">
        <x:f>IF(A22="","",P22*N22)</x:f>
        <x:v>0</x:v>
      </x:c>
      <x:c r="W22" s="64" t="n">
        <x:f>IF(A22="","",P22*O22)</x:f>
        <x:v>0</x:v>
      </x:c>
      <x:c r="X22" s="64" t="n">
        <x:f>IF(A22="","",Q22*N22)</x:f>
        <x:v>0</x:v>
      </x:c>
      <x:c r="Y22" s="64" t="n">
        <x:f>IF(A22="","",Q22*O22)</x:f>
        <x:v>0</x:v>
      </x:c>
      <x:c r="Z22" s="64" t="n">
        <x:f>IF(A22="","",R22*N22)</x:f>
        <x:v>0</x:v>
      </x:c>
      <x:c r="AA22" s="64" t="n">
        <x:f>IF(A22="","",R22*O22)</x:f>
        <x:v>0</x:v>
      </x:c>
      <x:c r="AB22" s="64" t="n">
        <x:v>0</x:v>
      </x:c>
      <x:c r="AC22" s="64" t="n">
        <x:v>1650</x:v>
      </x:c>
      <x:c r="AD22" t="str"/>
    </x:row>
    <x:row r="23">
      <x:c r="A23" t="str">
        <x:v>TX-019</x:v>
      </x:c>
      <x:c r="B23" s="58" t="n">
        <x:v>46204</x:v>
      </x:c>
      <x:c r="C23" t="str">
        <x:v>Q1</x:v>
      </x:c>
      <x:c r="D23" t="str">
        <x:v>Rowan Street</x:v>
      </x:c>
      <x:c r="E23" t="str">
        <x:v>First rent received</x:v>
      </x:c>
      <x:c r="F23" s="56" t="n">
        <x:v>1200</x:v>
      </x:c>
      <x:c r="G23" t="str">
        <x:v>Receipt</x:v>
      </x:c>
      <x:c r="H23" t="str">
        <x:v>Rental income</x:v>
      </x:c>
      <x:c r="I23" s="72" t="n">
        <x:v>2000</x:v>
      </x:c>
      <x:c r="J23" s="72" t="str">
        <x:v>Property receipts</x:v>
      </x:c>
      <x:c r="K23" s="72" t="str">
        <x:v>Allowable revenue</x:v>
      </x:c>
      <x:c r="L23" s="72" t="str">
        <x:v>Landlord bank</x:v>
      </x:c>
      <x:c r="M23" s="72" t="str">
        <x:v>RS-2026-07-01-RENT</x:v>
      </x:c>
      <x:c r="N23" s="73" t="n">
        <x:v>0.5</x:v>
      </x:c>
      <x:c r="O23" s="73" t="n">
        <x:v>0.5</x:v>
      </x:c>
      <x:c r="P23" s="64" t="n">
        <x:v>1200</x:v>
      </x:c>
      <x:c r="Q23" s="64" t="n">
        <x:v>0</x:v>
      </x:c>
      <x:c r="R23" s="64" t="n">
        <x:v>0</x:v>
      </x:c>
      <x:c r="S23" s="64" t="n">
        <x:v>0</x:v>
      </x:c>
      <x:c r="T23" s="64" t="n">
        <x:v>0</x:v>
      </x:c>
      <x:c r="U23" s="64" t="n">
        <x:v>0</x:v>
      </x:c>
      <x:c r="V23" s="64" t="n">
        <x:f>IF(A23="","",P23*N23)</x:f>
        <x:v>600</x:v>
      </x:c>
      <x:c r="W23" s="64" t="n">
        <x:f>IF(A23="","",P23*O23)</x:f>
        <x:v>600</x:v>
      </x:c>
      <x:c r="X23" s="64" t="n">
        <x:f>IF(A23="","",Q23*N23)</x:f>
        <x:v>0</x:v>
      </x:c>
      <x:c r="Y23" s="64" t="n">
        <x:f>IF(A23="","",Q23*O23)</x:f>
        <x:v>0</x:v>
      </x:c>
      <x:c r="Z23" s="64" t="n">
        <x:f>IF(A23="","",R23*N23)</x:f>
        <x:v>0</x:v>
      </x:c>
      <x:c r="AA23" s="64" t="n">
        <x:f>IF(A23="","",R23*O23)</x:f>
        <x:v>0</x:v>
      </x:c>
      <x:c r="AB23" s="64" t="n">
        <x:v>1200</x:v>
      </x:c>
      <x:c r="AC23" s="64" t="n">
        <x:v>0</x:v>
      </x:c>
      <x:c r="AD23" t="str"/>
    </x:row>
    <x:row r="24">
      <x:c r="A24" t="str">
        <x:v>TX-020</x:v>
      </x:c>
      <x:c r="B24" s="58" t="n">
        <x:v>46204</x:v>
      </x:c>
      <x:c r="C24" t="str">
        <x:v>Q1</x:v>
      </x:c>
      <x:c r="D24" t="str">
        <x:v>Rowan Street</x:v>
      </x:c>
      <x:c r="E24" t="str">
        <x:v>Deposit received and protected</x:v>
      </x:c>
      <x:c r="F24" s="56" t="n">
        <x:v>1380</x:v>
      </x:c>
      <x:c r="G24" t="str">
        <x:v>Control</x:v>
      </x:c>
      <x:c r="H24" t="str">
        <x:v>Deposit liability</x:v>
      </x:c>
      <x:c r="I24" s="72" t="n">
        <x:v>1040</x:v>
      </x:c>
      <x:c r="J24" s="72" t="str">
        <x:v>Control only</x:v>
      </x:c>
      <x:c r="K24" s="72" t="str">
        <x:v>Control only</x:v>
      </x:c>
      <x:c r="L24" s="72" t="str">
        <x:v>Deposit scheme</x:v>
      </x:c>
      <x:c r="M24" s="72" t="str">
        <x:v>RS-2026-07-01-DEPOSIT</x:v>
      </x:c>
      <x:c r="N24" s="73" t="n">
        <x:v>0.5</x:v>
      </x:c>
      <x:c r="O24" s="73" t="n">
        <x:v>0.5</x:v>
      </x:c>
      <x:c r="P24" s="64" t="n">
        <x:v>0</x:v>
      </x:c>
      <x:c r="Q24" s="64" t="n">
        <x:v>0</x:v>
      </x:c>
      <x:c r="R24" s="64" t="n">
        <x:v>0</x:v>
      </x:c>
      <x:c r="S24" s="64" t="n">
        <x:v>0</x:v>
      </x:c>
      <x:c r="T24" s="64" t="n">
        <x:v>0</x:v>
      </x:c>
      <x:c r="U24" s="64" t="n">
        <x:v>1380</x:v>
      </x:c>
      <x:c r="V24" s="64" t="n">
        <x:f>IF(A24="","",P24*N24)</x:f>
        <x:v>0</x:v>
      </x:c>
      <x:c r="W24" s="64" t="n">
        <x:f>IF(A24="","",P24*O24)</x:f>
        <x:v>0</x:v>
      </x:c>
      <x:c r="X24" s="64" t="n">
        <x:f>IF(A24="","",Q24*N24)</x:f>
        <x:v>0</x:v>
      </x:c>
      <x:c r="Y24" s="64" t="n">
        <x:f>IF(A24="","",Q24*O24)</x:f>
        <x:v>0</x:v>
      </x:c>
      <x:c r="Z24" s="64" t="n">
        <x:f>IF(A24="","",R24*N24)</x:f>
        <x:v>0</x:v>
      </x:c>
      <x:c r="AA24" s="64" t="n">
        <x:f>IF(A24="","",R24*O24)</x:f>
        <x:v>0</x:v>
      </x:c>
      <x:c r="AB24" s="64" t="n">
        <x:v>0</x:v>
      </x:c>
      <x:c r="AC24" s="64" t="n">
        <x:v>0</x:v>
      </x:c>
      <x:c r="AD24" t="str">
        <x:v>Assumed paid directly to the custodial scheme.</x:v>
      </x:c>
    </x:row>
    <x:row r="25">
      <x:c r="A25" t="str">
        <x:v>TX-021</x:v>
      </x:c>
      <x:c r="B25" s="58" t="n">
        <x:v>46204</x:v>
      </x:c>
      <x:c r="C25" t="str">
        <x:v>Q1</x:v>
      </x:c>
      <x:c r="D25" t="str">
        <x:v>Rowan Street</x:v>
      </x:c>
      <x:c r="E25" t="str">
        <x:v>Mortgage payment</x:v>
      </x:c>
      <x:c r="F25" s="56" t="n">
        <x:v>920</x:v>
      </x:c>
      <x:c r="G25" t="str">
        <x:v>Payment</x:v>
      </x:c>
      <x:c r="H25" t="str">
        <x:v>Mortgage control</x:v>
      </x:c>
      <x:c r="I25" s="72" t="n">
        <x:v>1200</x:v>
      </x:c>
      <x:c r="J25" s="72" t="str">
        <x:v>Control only</x:v>
      </x:c>
      <x:c r="K25" s="72" t="str">
        <x:v>Control only</x:v>
      </x:c>
      <x:c r="L25" s="72" t="str">
        <x:v>Landlord bank</x:v>
      </x:c>
      <x:c r="M25" s="72" t="str">
        <x:v>RS-2026-07-01-MTG</x:v>
      </x:c>
      <x:c r="N25" s="73" t="n">
        <x:v>0.5</x:v>
      </x:c>
      <x:c r="O25" s="73" t="n">
        <x:v>0.5</x:v>
      </x:c>
      <x:c r="P25" s="64" t="n">
        <x:v>0</x:v>
      </x:c>
      <x:c r="Q25" s="64" t="n">
        <x:v>0</x:v>
      </x:c>
      <x:c r="R25" s="64" t="n">
        <x:v>0</x:v>
      </x:c>
      <x:c r="S25" s="64" t="n">
        <x:v>0</x:v>
      </x:c>
      <x:c r="T25" s="64" t="n">
        <x:v>0</x:v>
      </x:c>
      <x:c r="U25" s="64" t="n">
        <x:v>920</x:v>
      </x:c>
      <x:c r="V25" s="64" t="n">
        <x:f>IF(A25="","",P25*N25)</x:f>
        <x:v>0</x:v>
      </x:c>
      <x:c r="W25" s="64" t="n">
        <x:f>IF(A25="","",P25*O25)</x:f>
        <x:v>0</x:v>
      </x:c>
      <x:c r="X25" s="64" t="n">
        <x:f>IF(A25="","",Q25*N25)</x:f>
        <x:v>0</x:v>
      </x:c>
      <x:c r="Y25" s="64" t="n">
        <x:f>IF(A25="","",Q25*O25)</x:f>
        <x:v>0</x:v>
      </x:c>
      <x:c r="Z25" s="64" t="n">
        <x:f>IF(A25="","",R25*N25)</x:f>
        <x:v>0</x:v>
      </x:c>
      <x:c r="AA25" s="64" t="n">
        <x:f>IF(A25="","",R25*O25)</x:f>
        <x:v>0</x:v>
      </x:c>
      <x:c r="AB25" s="64" t="n">
        <x:v>0</x:v>
      </x:c>
      <x:c r="AC25" s="64" t="n">
        <x:v>920</x:v>
      </x:c>
      <x:c r="AD25" t="str"/>
    </x:row>
    <x:row r="26">
      <x:c r="A26" t="str">
        <x:v>TX-022</x:v>
      </x:c>
      <x:c r="B26" s="58" t="n">
        <x:v>46205</x:v>
      </x:c>
      <x:c r="C26" t="str">
        <x:v>Q1</x:v>
      </x:c>
      <x:c r="D26" t="str">
        <x:v>Willow Court</x:v>
      </x:c>
      <x:c r="E26" t="str">
        <x:v>Service charge paid</x:v>
      </x:c>
      <x:c r="F26" s="56" t="n">
        <x:v>840</x:v>
      </x:c>
      <x:c r="G26" t="str">
        <x:v>Payment</x:v>
      </x:c>
      <x:c r="H26" t="str">
        <x:v>Property expense</x:v>
      </x:c>
      <x:c r="I26" s="72" t="n">
        <x:v>3010</x:v>
      </x:c>
      <x:c r="J26" s="72" t="str">
        <x:v>Rent, rates, insurance and ground rents</x:v>
      </x:c>
      <x:c r="K26" s="72" t="str">
        <x:v>Allowable revenue</x:v>
      </x:c>
      <x:c r="L26" s="72" t="str">
        <x:v>Landlord bank</x:v>
      </x:c>
      <x:c r="M26" s="72" t="str">
        <x:v>WC-2026-07-02-SC</x:v>
      </x:c>
      <x:c r="N26" s="73" t="n">
        <x:v>1</x:v>
      </x:c>
      <x:c r="O26" s="73" t="n">
        <x:v>0</x:v>
      </x:c>
      <x:c r="P26" s="64" t="n">
        <x:v>0</x:v>
      </x:c>
      <x:c r="Q26" s="64" t="n">
        <x:v>840</x:v>
      </x:c>
      <x:c r="R26" s="64" t="n">
        <x:v>0</x:v>
      </x:c>
      <x:c r="S26" s="64" t="n">
        <x:v>0</x:v>
      </x:c>
      <x:c r="T26" s="64" t="n">
        <x:v>0</x:v>
      </x:c>
      <x:c r="U26" s="64" t="n">
        <x:v>0</x:v>
      </x:c>
      <x:c r="V26" s="64" t="n">
        <x:f>IF(A26="","",P26*N26)</x:f>
        <x:v>0</x:v>
      </x:c>
      <x:c r="W26" s="64" t="n">
        <x:f>IF(A26="","",P26*O26)</x:f>
        <x:v>0</x:v>
      </x:c>
      <x:c r="X26" s="64" t="n">
        <x:f>IF(A26="","",Q26*N26)</x:f>
        <x:v>840</x:v>
      </x:c>
      <x:c r="Y26" s="64" t="n">
        <x:f>IF(A26="","",Q26*O26)</x:f>
        <x:v>0</x:v>
      </x:c>
      <x:c r="Z26" s="64" t="n">
        <x:f>IF(A26="","",R26*N26)</x:f>
        <x:v>0</x:v>
      </x:c>
      <x:c r="AA26" s="64" t="n">
        <x:f>IF(A26="","",R26*O26)</x:f>
        <x:v>0</x:v>
      </x:c>
      <x:c r="AB26" s="64" t="n">
        <x:v>0</x:v>
      </x:c>
      <x:c r="AC26" s="64" t="n">
        <x:v>840</x:v>
      </x:c>
      <x:c r="AD26" t="str"/>
    </x:row>
    <x:row r="27">
      <x:c r="A27" t="str">
        <x:v>TX-023</x:v>
      </x:c>
      <x:c r="B27" s="58" t="n">
        <x:v>46208</x:v>
      </x:c>
      <x:c r="C27" t="str">
        <x:v>Q1</x:v>
      </x:c>
      <x:c r="D27" t="str">
        <x:v>Willow Court</x:v>
      </x:c>
      <x:c r="E27" t="str">
        <x:v>Northgate net remittance</x:v>
      </x:c>
      <x:c r="F27" s="56" t="n">
        <x:v>3036</x:v>
      </x:c>
      <x:c r="G27" t="str">
        <x:v>Receipt</x:v>
      </x:c>
      <x:c r="H27" t="str">
        <x:v>Agent control transfer</x:v>
      </x:c>
      <x:c r="I27" s="72" t="n">
        <x:v>1010</x:v>
      </x:c>
      <x:c r="J27" s="72" t="str">
        <x:v>Control only</x:v>
      </x:c>
      <x:c r="K27" s="72" t="str">
        <x:v>Control only</x:v>
      </x:c>
      <x:c r="L27" s="72" t="str">
        <x:v>Landlord bank</x:v>
      </x:c>
      <x:c r="M27" s="72" t="str">
        <x:v>WC-2026-Q1-NG-REMIT</x:v>
      </x:c>
      <x:c r="N27" s="73" t="n">
        <x:v>1</x:v>
      </x:c>
      <x:c r="O27" s="73" t="n">
        <x:v>0</x:v>
      </x:c>
      <x:c r="P27" s="64" t="n">
        <x:v>0</x:v>
      </x:c>
      <x:c r="Q27" s="64" t="n">
        <x:v>0</x:v>
      </x:c>
      <x:c r="R27" s="64" t="n">
        <x:v>0</x:v>
      </x:c>
      <x:c r="S27" s="64" t="n">
        <x:v>0</x:v>
      </x:c>
      <x:c r="T27" s="64" t="n">
        <x:v>0</x:v>
      </x:c>
      <x:c r="U27" s="64" t="n">
        <x:v>0</x:v>
      </x:c>
      <x:c r="V27" s="64" t="n">
        <x:f>IF(A27="","",P27*N27)</x:f>
        <x:v>0</x:v>
      </x:c>
      <x:c r="W27" s="64" t="n">
        <x:f>IF(A27="","",P27*O27)</x:f>
        <x:v>0</x:v>
      </x:c>
      <x:c r="X27" s="64" t="n">
        <x:f>IF(A27="","",Q27*N27)</x:f>
        <x:v>0</x:v>
      </x:c>
      <x:c r="Y27" s="64" t="n">
        <x:f>IF(A27="","",Q27*O27)</x:f>
        <x:v>0</x:v>
      </x:c>
      <x:c r="Z27" s="64" t="n">
        <x:f>IF(A27="","",R27*N27)</x:f>
        <x:v>0</x:v>
      </x:c>
      <x:c r="AA27" s="64" t="n">
        <x:f>IF(A27="","",R27*O27)</x:f>
        <x:v>0</x:v>
      </x:c>
      <x:c r="AB27" s="64" t="n">
        <x:v>3036</x:v>
      </x:c>
      <x:c r="AC27" s="64" t="n">
        <x:v>0</x:v>
      </x:c>
      <x:c r="AD27" t="str"/>
    </x:row>
    <x:row r="28">
      <x:c r="A28" t="str">
        <x:v>TX-024</x:v>
      </x:c>
      <x:c r="B28" s="58" t="n">
        <x:v>46213</x:v>
      </x:c>
      <x:c r="C28" t="str">
        <x:v>Q2</x:v>
      </x:c>
      <x:c r="D28" t="str">
        <x:v>Willow Court</x:v>
      </x:c>
      <x:c r="E28" t="str">
        <x:v>Part-payment of July rent</x:v>
      </x:c>
      <x:c r="F28" s="56" t="n">
        <x:v>700</x:v>
      </x:c>
      <x:c r="G28" t="str">
        <x:v>Receipt</x:v>
      </x:c>
      <x:c r="H28" t="str">
        <x:v>Rental income</x:v>
      </x:c>
      <x:c r="I28" s="72" t="n">
        <x:v>2000</x:v>
      </x:c>
      <x:c r="J28" s="72" t="str">
        <x:v>Property receipts</x:v>
      </x:c>
      <x:c r="K28" s="72" t="str">
        <x:v>Allowable revenue</x:v>
      </x:c>
      <x:c r="L28" s="72" t="str">
        <x:v>Letting agent</x:v>
      </x:c>
      <x:c r="M28" s="72" t="str">
        <x:v>WC-2026-07-10-NG-RENT</x:v>
      </x:c>
      <x:c r="N28" s="73" t="n">
        <x:v>1</x:v>
      </x:c>
      <x:c r="O28" s="73" t="n">
        <x:v>0</x:v>
      </x:c>
      <x:c r="P28" s="64" t="n">
        <x:v>700</x:v>
      </x:c>
      <x:c r="Q28" s="64" t="n">
        <x:v>0</x:v>
      </x:c>
      <x:c r="R28" s="64" t="n">
        <x:v>0</x:v>
      </x:c>
      <x:c r="S28" s="64" t="n">
        <x:v>0</x:v>
      </x:c>
      <x:c r="T28" s="64" t="n">
        <x:v>0</x:v>
      </x:c>
      <x:c r="U28" s="64" t="n">
        <x:v>0</x:v>
      </x:c>
      <x:c r="V28" s="64" t="n">
        <x:f>IF(A28="","",P28*N28)</x:f>
        <x:v>700</x:v>
      </x:c>
      <x:c r="W28" s="64" t="n">
        <x:f>IF(A28="","",P28*O28)</x:f>
        <x:v>0</x:v>
      </x:c>
      <x:c r="X28" s="64" t="n">
        <x:f>IF(A28="","",Q28*N28)</x:f>
        <x:v>0</x:v>
      </x:c>
      <x:c r="Y28" s="64" t="n">
        <x:f>IF(A28="","",Q28*O28)</x:f>
        <x:v>0</x:v>
      </x:c>
      <x:c r="Z28" s="64" t="n">
        <x:f>IF(A28="","",R28*N28)</x:f>
        <x:v>0</x:v>
      </x:c>
      <x:c r="AA28" s="64" t="n">
        <x:f>IF(A28="","",R28*O28)</x:f>
        <x:v>0</x:v>
      </x:c>
      <x:c r="AB28" s="64" t="n">
        <x:v>0</x:v>
      </x:c>
      <x:c r="AC28" s="64" t="n">
        <x:v>0</x:v>
      </x:c>
      <x:c r="AD28" t="str"/>
    </x:row>
    <x:row r="29">
      <x:c r="A29" t="str">
        <x:v>TX-025</x:v>
      </x:c>
      <x:c r="B29" s="58" t="n">
        <x:v>46213</x:v>
      </x:c>
      <x:c r="C29" t="str">
        <x:v>Q2</x:v>
      </x:c>
      <x:c r="D29" t="str">
        <x:v>Willow Court</x:v>
      </x:c>
      <x:c r="E29" t="str">
        <x:v>Northgate fee on part-payment</x:v>
      </x:c>
      <x:c r="F29" s="56" t="n">
        <x:v>84</x:v>
      </x:c>
      <x:c r="G29" t="str">
        <x:v>Payment</x:v>
      </x:c>
      <x:c r="H29" t="str">
        <x:v>Management expense</x:v>
      </x:c>
      <x:c r="I29" s="72" t="n">
        <x:v>3000</x:v>
      </x:c>
      <x:c r="J29" s="72" t="str">
        <x:v>Legal, management and professional fees</x:v>
      </x:c>
      <x:c r="K29" s="72" t="str">
        <x:v>Allowable revenue</x:v>
      </x:c>
      <x:c r="L29" s="72" t="str">
        <x:v>Letting agent</x:v>
      </x:c>
      <x:c r="M29" s="72" t="str">
        <x:v>WC-2026-07-10-NG-FEE</x:v>
      </x:c>
      <x:c r="N29" s="73" t="n">
        <x:v>1</x:v>
      </x:c>
      <x:c r="O29" s="73" t="n">
        <x:v>0</x:v>
      </x:c>
      <x:c r="P29" s="64" t="n">
        <x:v>0</x:v>
      </x:c>
      <x:c r="Q29" s="64" t="n">
        <x:v>84</x:v>
      </x:c>
      <x:c r="R29" s="64" t="n">
        <x:v>0</x:v>
      </x:c>
      <x:c r="S29" s="64" t="n">
        <x:v>0</x:v>
      </x:c>
      <x:c r="T29" s="64" t="n">
        <x:v>0</x:v>
      </x:c>
      <x:c r="U29" s="64" t="n">
        <x:v>0</x:v>
      </x:c>
      <x:c r="V29" s="64" t="n">
        <x:f>IF(A29="","",P29*N29)</x:f>
        <x:v>0</x:v>
      </x:c>
      <x:c r="W29" s="64" t="n">
        <x:f>IF(A29="","",P29*O29)</x:f>
        <x:v>0</x:v>
      </x:c>
      <x:c r="X29" s="64" t="n">
        <x:f>IF(A29="","",Q29*N29)</x:f>
        <x:v>84</x:v>
      </x:c>
      <x:c r="Y29" s="64" t="n">
        <x:f>IF(A29="","",Q29*O29)</x:f>
        <x:v>0</x:v>
      </x:c>
      <x:c r="Z29" s="64" t="n">
        <x:f>IF(A29="","",R29*N29)</x:f>
        <x:v>0</x:v>
      </x:c>
      <x:c r="AA29" s="64" t="n">
        <x:f>IF(A29="","",R29*O29)</x:f>
        <x:v>0</x:v>
      </x:c>
      <x:c r="AB29" s="64" t="n">
        <x:v>0</x:v>
      </x:c>
      <x:c r="AC29" s="64" t="n">
        <x:v>0</x:v>
      </x:c>
      <x:c r="AD29" t="str"/>
    </x:row>
    <x:row r="30">
      <x:c r="A30" t="str">
        <x:v>TX-026</x:v>
      </x:c>
      <x:c r="B30" s="58" t="n">
        <x:v>46235</x:v>
      </x:c>
      <x:c r="C30" t="str">
        <x:v>Q2</x:v>
      </x:c>
      <x:c r="D30" t="str">
        <x:v>Rowan Street</x:v>
      </x:c>
      <x:c r="E30" t="str">
        <x:v>August rent</x:v>
      </x:c>
      <x:c r="F30" s="56" t="n">
        <x:v>1200</x:v>
      </x:c>
      <x:c r="G30" t="str">
        <x:v>Receipt</x:v>
      </x:c>
      <x:c r="H30" t="str">
        <x:v>Rental income</x:v>
      </x:c>
      <x:c r="I30" s="72" t="n">
        <x:v>2000</x:v>
      </x:c>
      <x:c r="J30" s="72" t="str">
        <x:v>Property receipts</x:v>
      </x:c>
      <x:c r="K30" s="72" t="str">
        <x:v>Allowable revenue</x:v>
      </x:c>
      <x:c r="L30" s="72" t="str">
        <x:v>Landlord bank</x:v>
      </x:c>
      <x:c r="M30" s="72" t="str">
        <x:v>RS-2026-08-01-RENT</x:v>
      </x:c>
      <x:c r="N30" s="73" t="n">
        <x:v>0.5</x:v>
      </x:c>
      <x:c r="O30" s="73" t="n">
        <x:v>0.5</x:v>
      </x:c>
      <x:c r="P30" s="64" t="n">
        <x:v>1200</x:v>
      </x:c>
      <x:c r="Q30" s="64" t="n">
        <x:v>0</x:v>
      </x:c>
      <x:c r="R30" s="64" t="n">
        <x:v>0</x:v>
      </x:c>
      <x:c r="S30" s="64" t="n">
        <x:v>0</x:v>
      </x:c>
      <x:c r="T30" s="64" t="n">
        <x:v>0</x:v>
      </x:c>
      <x:c r="U30" s="64" t="n">
        <x:v>0</x:v>
      </x:c>
      <x:c r="V30" s="64" t="n">
        <x:f>IF(A30="","",P30*N30)</x:f>
        <x:v>600</x:v>
      </x:c>
      <x:c r="W30" s="64" t="n">
        <x:f>IF(A30="","",P30*O30)</x:f>
        <x:v>600</x:v>
      </x:c>
      <x:c r="X30" s="64" t="n">
        <x:f>IF(A30="","",Q30*N30)</x:f>
        <x:v>0</x:v>
      </x:c>
      <x:c r="Y30" s="64" t="n">
        <x:f>IF(A30="","",Q30*O30)</x:f>
        <x:v>0</x:v>
      </x:c>
      <x:c r="Z30" s="64" t="n">
        <x:f>IF(A30="","",R30*N30)</x:f>
        <x:v>0</x:v>
      </x:c>
      <x:c r="AA30" s="64" t="n">
        <x:f>IF(A30="","",R30*O30)</x:f>
        <x:v>0</x:v>
      </x:c>
      <x:c r="AB30" s="64" t="n">
        <x:v>1200</x:v>
      </x:c>
      <x:c r="AC30" s="64" t="n">
        <x:v>0</x:v>
      </x:c>
      <x:c r="AD30" t="str"/>
    </x:row>
    <x:row r="31">
      <x:c r="A31" t="str">
        <x:v>TX-027</x:v>
      </x:c>
      <x:c r="B31" s="58" t="n">
        <x:v>46235</x:v>
      </x:c>
      <x:c r="C31" t="str">
        <x:v>Q2</x:v>
      </x:c>
      <x:c r="D31" t="str">
        <x:v>Rowan Street</x:v>
      </x:c>
      <x:c r="E31" t="str">
        <x:v>Mortgage payment</x:v>
      </x:c>
      <x:c r="F31" s="56" t="n">
        <x:v>920</x:v>
      </x:c>
      <x:c r="G31" t="str">
        <x:v>Payment</x:v>
      </x:c>
      <x:c r="H31" t="str">
        <x:v>Mortgage control</x:v>
      </x:c>
      <x:c r="I31" s="72" t="n">
        <x:v>1200</x:v>
      </x:c>
      <x:c r="J31" s="72" t="str">
        <x:v>Control only</x:v>
      </x:c>
      <x:c r="K31" s="72" t="str">
        <x:v>Control only</x:v>
      </x:c>
      <x:c r="L31" s="72" t="str">
        <x:v>Landlord bank</x:v>
      </x:c>
      <x:c r="M31" s="72" t="str">
        <x:v>RS-2026-08-01-MTG</x:v>
      </x:c>
      <x:c r="N31" s="73" t="n">
        <x:v>0.5</x:v>
      </x:c>
      <x:c r="O31" s="73" t="n">
        <x:v>0.5</x:v>
      </x:c>
      <x:c r="P31" s="64" t="n">
        <x:v>0</x:v>
      </x:c>
      <x:c r="Q31" s="64" t="n">
        <x:v>0</x:v>
      </x:c>
      <x:c r="R31" s="64" t="n">
        <x:v>0</x:v>
      </x:c>
      <x:c r="S31" s="64" t="n">
        <x:v>0</x:v>
      </x:c>
      <x:c r="T31" s="64" t="n">
        <x:v>0</x:v>
      </x:c>
      <x:c r="U31" s="64" t="n">
        <x:v>920</x:v>
      </x:c>
      <x:c r="V31" s="64" t="n">
        <x:f>IF(A31="","",P31*N31)</x:f>
        <x:v>0</x:v>
      </x:c>
      <x:c r="W31" s="64" t="n">
        <x:f>IF(A31="","",P31*O31)</x:f>
        <x:v>0</x:v>
      </x:c>
      <x:c r="X31" s="64" t="n">
        <x:f>IF(A31="","",Q31*N31)</x:f>
        <x:v>0</x:v>
      </x:c>
      <x:c r="Y31" s="64" t="n">
        <x:f>IF(A31="","",Q31*O31)</x:f>
        <x:v>0</x:v>
      </x:c>
      <x:c r="Z31" s="64" t="n">
        <x:f>IF(A31="","",R31*N31)</x:f>
        <x:v>0</x:v>
      </x:c>
      <x:c r="AA31" s="64" t="n">
        <x:f>IF(A31="","",R31*O31)</x:f>
        <x:v>0</x:v>
      </x:c>
      <x:c r="AB31" s="64" t="n">
        <x:v>0</x:v>
      </x:c>
      <x:c r="AC31" s="64" t="n">
        <x:v>920</x:v>
      </x:c>
      <x:c r="AD31" t="str"/>
    </x:row>
    <x:row r="32">
      <x:c r="A32" t="str">
        <x:v>TX-028</x:v>
      </x:c>
      <x:c r="B32" s="58" t="n">
        <x:v>46244</x:v>
      </x:c>
      <x:c r="C32" t="str">
        <x:v>Q2</x:v>
      </x:c>
      <x:c r="D32" t="str">
        <x:v>Willow Court</x:v>
      </x:c>
      <x:c r="E32" t="str">
        <x:v>August rent</x:v>
      </x:c>
      <x:c r="F32" s="56" t="n">
        <x:v>1150</x:v>
      </x:c>
      <x:c r="G32" t="str">
        <x:v>Receipt</x:v>
      </x:c>
      <x:c r="H32" t="str">
        <x:v>Rental income</x:v>
      </x:c>
      <x:c r="I32" s="72" t="n">
        <x:v>2000</x:v>
      </x:c>
      <x:c r="J32" s="72" t="str">
        <x:v>Property receipts</x:v>
      </x:c>
      <x:c r="K32" s="72" t="str">
        <x:v>Allowable revenue</x:v>
      </x:c>
      <x:c r="L32" s="72" t="str">
        <x:v>Letting agent</x:v>
      </x:c>
      <x:c r="M32" s="72" t="str">
        <x:v>WC-2026-08-10-NG-RENT</x:v>
      </x:c>
      <x:c r="N32" s="73" t="n">
        <x:v>1</x:v>
      </x:c>
      <x:c r="O32" s="73" t="n">
        <x:v>0</x:v>
      </x:c>
      <x:c r="P32" s="64" t="n">
        <x:v>1150</x:v>
      </x:c>
      <x:c r="Q32" s="64" t="n">
        <x:v>0</x:v>
      </x:c>
      <x:c r="R32" s="64" t="n">
        <x:v>0</x:v>
      </x:c>
      <x:c r="S32" s="64" t="n">
        <x:v>0</x:v>
      </x:c>
      <x:c r="T32" s="64" t="n">
        <x:v>0</x:v>
      </x:c>
      <x:c r="U32" s="64" t="n">
        <x:v>0</x:v>
      </x:c>
      <x:c r="V32" s="64" t="n">
        <x:f>IF(A32="","",P32*N32)</x:f>
        <x:v>1150</x:v>
      </x:c>
      <x:c r="W32" s="64" t="n">
        <x:f>IF(A32="","",P32*O32)</x:f>
        <x:v>0</x:v>
      </x:c>
      <x:c r="X32" s="64" t="n">
        <x:f>IF(A32="","",Q32*N32)</x:f>
        <x:v>0</x:v>
      </x:c>
      <x:c r="Y32" s="64" t="n">
        <x:f>IF(A32="","",Q32*O32)</x:f>
        <x:v>0</x:v>
      </x:c>
      <x:c r="Z32" s="64" t="n">
        <x:f>IF(A32="","",R32*N32)</x:f>
        <x:v>0</x:v>
      </x:c>
      <x:c r="AA32" s="64" t="n">
        <x:f>IF(A32="","",R32*O32)</x:f>
        <x:v>0</x:v>
      </x:c>
      <x:c r="AB32" s="64" t="n">
        <x:v>0</x:v>
      </x:c>
      <x:c r="AC32" s="64" t="n">
        <x:v>0</x:v>
      </x:c>
      <x:c r="AD32" t="str"/>
    </x:row>
    <x:row r="33">
      <x:c r="A33" t="str">
        <x:v>TX-029</x:v>
      </x:c>
      <x:c r="B33" s="58" t="n">
        <x:v>46244</x:v>
      </x:c>
      <x:c r="C33" t="str">
        <x:v>Q2</x:v>
      </x:c>
      <x:c r="D33" t="str">
        <x:v>Willow Court</x:v>
      </x:c>
      <x:c r="E33" t="str">
        <x:v>Northgate fee</x:v>
      </x:c>
      <x:c r="F33" s="56" t="n">
        <x:v>138</x:v>
      </x:c>
      <x:c r="G33" t="str">
        <x:v>Payment</x:v>
      </x:c>
      <x:c r="H33" t="str">
        <x:v>Management expense</x:v>
      </x:c>
      <x:c r="I33" s="72" t="n">
        <x:v>3000</x:v>
      </x:c>
      <x:c r="J33" s="72" t="str">
        <x:v>Legal, management and professional fees</x:v>
      </x:c>
      <x:c r="K33" s="72" t="str">
        <x:v>Allowable revenue</x:v>
      </x:c>
      <x:c r="L33" s="72" t="str">
        <x:v>Letting agent</x:v>
      </x:c>
      <x:c r="M33" s="72" t="str">
        <x:v>WC-2026-08-10-NG-FEE</x:v>
      </x:c>
      <x:c r="N33" s="73" t="n">
        <x:v>1</x:v>
      </x:c>
      <x:c r="O33" s="73" t="n">
        <x:v>0</x:v>
      </x:c>
      <x:c r="P33" s="64" t="n">
        <x:v>0</x:v>
      </x:c>
      <x:c r="Q33" s="64" t="n">
        <x:v>138</x:v>
      </x:c>
      <x:c r="R33" s="64" t="n">
        <x:v>0</x:v>
      </x:c>
      <x:c r="S33" s="64" t="n">
        <x:v>0</x:v>
      </x:c>
      <x:c r="T33" s="64" t="n">
        <x:v>0</x:v>
      </x:c>
      <x:c r="U33" s="64" t="n">
        <x:v>0</x:v>
      </x:c>
      <x:c r="V33" s="64" t="n">
        <x:f>IF(A33="","",P33*N33)</x:f>
        <x:v>0</x:v>
      </x:c>
      <x:c r="W33" s="64" t="n">
        <x:f>IF(A33="","",P33*O33)</x:f>
        <x:v>0</x:v>
      </x:c>
      <x:c r="X33" s="64" t="n">
        <x:f>IF(A33="","",Q33*N33)</x:f>
        <x:v>138</x:v>
      </x:c>
      <x:c r="Y33" s="64" t="n">
        <x:f>IF(A33="","",Q33*O33)</x:f>
        <x:v>0</x:v>
      </x:c>
      <x:c r="Z33" s="64" t="n">
        <x:f>IF(A33="","",R33*N33)</x:f>
        <x:v>0</x:v>
      </x:c>
      <x:c r="AA33" s="64" t="n">
        <x:f>IF(A33="","",R33*O33)</x:f>
        <x:v>0</x:v>
      </x:c>
      <x:c r="AB33" s="64" t="n">
        <x:v>0</x:v>
      </x:c>
      <x:c r="AC33" s="64" t="n">
        <x:v>0</x:v>
      </x:c>
      <x:c r="AD33" t="str"/>
    </x:row>
    <x:row r="34">
      <x:c r="A34" t="str">
        <x:v>TX-030</x:v>
      </x:c>
      <x:c r="B34" s="58" t="n">
        <x:v>46259</x:v>
      </x:c>
      <x:c r="C34" t="str">
        <x:v>Q2</x:v>
      </x:c>
      <x:c r="D34" t="str">
        <x:v>Willow Court</x:v>
      </x:c>
      <x:c r="E34" t="str">
        <x:v>July arrears recovered</x:v>
      </x:c>
      <x:c r="F34" s="56" t="n">
        <x:v>450</x:v>
      </x:c>
      <x:c r="G34" t="str">
        <x:v>Receipt</x:v>
      </x:c>
      <x:c r="H34" t="str">
        <x:v>Rental income</x:v>
      </x:c>
      <x:c r="I34" s="72" t="n">
        <x:v>2000</x:v>
      </x:c>
      <x:c r="J34" s="72" t="str">
        <x:v>Property receipts</x:v>
      </x:c>
      <x:c r="K34" s="72" t="str">
        <x:v>Allowable revenue</x:v>
      </x:c>
      <x:c r="L34" s="72" t="str">
        <x:v>Letting agent</x:v>
      </x:c>
      <x:c r="M34" s="72" t="str">
        <x:v>WC-2026-08-25-NG-ARREARS</x:v>
      </x:c>
      <x:c r="N34" s="73" t="n">
        <x:v>1</x:v>
      </x:c>
      <x:c r="O34" s="73" t="n">
        <x:v>0</x:v>
      </x:c>
      <x:c r="P34" s="64" t="n">
        <x:v>450</x:v>
      </x:c>
      <x:c r="Q34" s="64" t="n">
        <x:v>0</x:v>
      </x:c>
      <x:c r="R34" s="64" t="n">
        <x:v>0</x:v>
      </x:c>
      <x:c r="S34" s="64" t="n">
        <x:v>0</x:v>
      </x:c>
      <x:c r="T34" s="64" t="n">
        <x:v>0</x:v>
      </x:c>
      <x:c r="U34" s="64" t="n">
        <x:v>0</x:v>
      </x:c>
      <x:c r="V34" s="64" t="n">
        <x:f>IF(A34="","",P34*N34)</x:f>
        <x:v>450</x:v>
      </x:c>
      <x:c r="W34" s="64" t="n">
        <x:f>IF(A34="","",P34*O34)</x:f>
        <x:v>0</x:v>
      </x:c>
      <x:c r="X34" s="64" t="n">
        <x:f>IF(A34="","",Q34*N34)</x:f>
        <x:v>0</x:v>
      </x:c>
      <x:c r="Y34" s="64" t="n">
        <x:f>IF(A34="","",Q34*O34)</x:f>
        <x:v>0</x:v>
      </x:c>
      <x:c r="Z34" s="64" t="n">
        <x:f>IF(A34="","",R34*N34)</x:f>
        <x:v>0</x:v>
      </x:c>
      <x:c r="AA34" s="64" t="n">
        <x:f>IF(A34="","",R34*O34)</x:f>
        <x:v>0</x:v>
      </x:c>
      <x:c r="AB34" s="64" t="n">
        <x:v>0</x:v>
      </x:c>
      <x:c r="AC34" s="64" t="n">
        <x:v>0</x:v>
      </x:c>
      <x:c r="AD34" t="str"/>
    </x:row>
    <x:row r="35">
      <x:c r="A35" t="str">
        <x:v>TX-031</x:v>
      </x:c>
      <x:c r="B35" s="58" t="n">
        <x:v>46259</x:v>
      </x:c>
      <x:c r="C35" t="str">
        <x:v>Q2</x:v>
      </x:c>
      <x:c r="D35" t="str">
        <x:v>Willow Court</x:v>
      </x:c>
      <x:c r="E35" t="str">
        <x:v>Northgate fee on recovery</x:v>
      </x:c>
      <x:c r="F35" s="56" t="n">
        <x:v>54</x:v>
      </x:c>
      <x:c r="G35" t="str">
        <x:v>Payment</x:v>
      </x:c>
      <x:c r="H35" t="str">
        <x:v>Management expense</x:v>
      </x:c>
      <x:c r="I35" s="72" t="n">
        <x:v>3000</x:v>
      </x:c>
      <x:c r="J35" s="72" t="str">
        <x:v>Legal, management and professional fees</x:v>
      </x:c>
      <x:c r="K35" s="72" t="str">
        <x:v>Allowable revenue</x:v>
      </x:c>
      <x:c r="L35" s="72" t="str">
        <x:v>Letting agent</x:v>
      </x:c>
      <x:c r="M35" s="72" t="str">
        <x:v>WC-2026-08-25-NG-FEE</x:v>
      </x:c>
      <x:c r="N35" s="73" t="n">
        <x:v>1</x:v>
      </x:c>
      <x:c r="O35" s="73" t="n">
        <x:v>0</x:v>
      </x:c>
      <x:c r="P35" s="64" t="n">
        <x:v>0</x:v>
      </x:c>
      <x:c r="Q35" s="64" t="n">
        <x:v>54</x:v>
      </x:c>
      <x:c r="R35" s="64" t="n">
        <x:v>0</x:v>
      </x:c>
      <x:c r="S35" s="64" t="n">
        <x:v>0</x:v>
      </x:c>
      <x:c r="T35" s="64" t="n">
        <x:v>0</x:v>
      </x:c>
      <x:c r="U35" s="64" t="n">
        <x:v>0</x:v>
      </x:c>
      <x:c r="V35" s="64" t="n">
        <x:f>IF(A35="","",P35*N35)</x:f>
        <x:v>0</x:v>
      </x:c>
      <x:c r="W35" s="64" t="n">
        <x:f>IF(A35="","",P35*O35)</x:f>
        <x:v>0</x:v>
      </x:c>
      <x:c r="X35" s="64" t="n">
        <x:f>IF(A35="","",Q35*N35)</x:f>
        <x:v>54</x:v>
      </x:c>
      <x:c r="Y35" s="64" t="n">
        <x:f>IF(A35="","",Q35*O35)</x:f>
        <x:v>0</x:v>
      </x:c>
      <x:c r="Z35" s="64" t="n">
        <x:f>IF(A35="","",R35*N35)</x:f>
        <x:v>0</x:v>
      </x:c>
      <x:c r="AA35" s="64" t="n">
        <x:f>IF(A35="","",R35*O35)</x:f>
        <x:v>0</x:v>
      </x:c>
      <x:c r="AB35" s="64" t="n">
        <x:v>0</x:v>
      </x:c>
      <x:c r="AC35" s="64" t="n">
        <x:v>0</x:v>
      </x:c>
      <x:c r="AD35" t="str"/>
    </x:row>
    <x:row r="36">
      <x:c r="A36" t="str">
        <x:v>TX-032</x:v>
      </x:c>
      <x:c r="B36" s="58" t="n">
        <x:v>46266</x:v>
      </x:c>
      <x:c r="C36" t="str">
        <x:v>Q2</x:v>
      </x:c>
      <x:c r="D36" t="str">
        <x:v>Rowan Street</x:v>
      </x:c>
      <x:c r="E36" t="str">
        <x:v>September rent</x:v>
      </x:c>
      <x:c r="F36" s="56" t="n">
        <x:v>1200</x:v>
      </x:c>
      <x:c r="G36" t="str">
        <x:v>Receipt</x:v>
      </x:c>
      <x:c r="H36" t="str">
        <x:v>Rental income</x:v>
      </x:c>
      <x:c r="I36" s="72" t="n">
        <x:v>2000</x:v>
      </x:c>
      <x:c r="J36" s="72" t="str">
        <x:v>Property receipts</x:v>
      </x:c>
      <x:c r="K36" s="72" t="str">
        <x:v>Allowable revenue</x:v>
      </x:c>
      <x:c r="L36" s="72" t="str">
        <x:v>Landlord bank</x:v>
      </x:c>
      <x:c r="M36" s="72" t="str">
        <x:v>RS-2026-09-01-RENT</x:v>
      </x:c>
      <x:c r="N36" s="73" t="n">
        <x:v>0.5</x:v>
      </x:c>
      <x:c r="O36" s="73" t="n">
        <x:v>0.5</x:v>
      </x:c>
      <x:c r="P36" s="64" t="n">
        <x:v>1200</x:v>
      </x:c>
      <x:c r="Q36" s="64" t="n">
        <x:v>0</x:v>
      </x:c>
      <x:c r="R36" s="64" t="n">
        <x:v>0</x:v>
      </x:c>
      <x:c r="S36" s="64" t="n">
        <x:v>0</x:v>
      </x:c>
      <x:c r="T36" s="64" t="n">
        <x:v>0</x:v>
      </x:c>
      <x:c r="U36" s="64" t="n">
        <x:v>0</x:v>
      </x:c>
      <x:c r="V36" s="64" t="n">
        <x:f>IF(A36="","",P36*N36)</x:f>
        <x:v>600</x:v>
      </x:c>
      <x:c r="W36" s="64" t="n">
        <x:f>IF(A36="","",P36*O36)</x:f>
        <x:v>600</x:v>
      </x:c>
      <x:c r="X36" s="64" t="n">
        <x:f>IF(A36="","",Q36*N36)</x:f>
        <x:v>0</x:v>
      </x:c>
      <x:c r="Y36" s="64" t="n">
        <x:f>IF(A36="","",Q36*O36)</x:f>
        <x:v>0</x:v>
      </x:c>
      <x:c r="Z36" s="64" t="n">
        <x:f>IF(A36="","",R36*N36)</x:f>
        <x:v>0</x:v>
      </x:c>
      <x:c r="AA36" s="64" t="n">
        <x:f>IF(A36="","",R36*O36)</x:f>
        <x:v>0</x:v>
      </x:c>
      <x:c r="AB36" s="64" t="n">
        <x:v>1200</x:v>
      </x:c>
      <x:c r="AC36" s="64" t="n">
        <x:v>0</x:v>
      </x:c>
      <x:c r="AD36" t="str"/>
    </x:row>
    <x:row r="37">
      <x:c r="A37" t="str">
        <x:v>TX-033</x:v>
      </x:c>
      <x:c r="B37" s="58" t="n">
        <x:v>46266</x:v>
      </x:c>
      <x:c r="C37" t="str">
        <x:v>Q2</x:v>
      </x:c>
      <x:c r="D37" t="str">
        <x:v>Rowan Street</x:v>
      </x:c>
      <x:c r="E37" t="str">
        <x:v>Mortgage payment</x:v>
      </x:c>
      <x:c r="F37" s="56" t="n">
        <x:v>920</x:v>
      </x:c>
      <x:c r="G37" t="str">
        <x:v>Payment</x:v>
      </x:c>
      <x:c r="H37" t="str">
        <x:v>Mortgage control</x:v>
      </x:c>
      <x:c r="I37" s="72" t="n">
        <x:v>1200</x:v>
      </x:c>
      <x:c r="J37" s="72" t="str">
        <x:v>Control only</x:v>
      </x:c>
      <x:c r="K37" s="72" t="str">
        <x:v>Control only</x:v>
      </x:c>
      <x:c r="L37" s="72" t="str">
        <x:v>Landlord bank</x:v>
      </x:c>
      <x:c r="M37" s="72" t="str">
        <x:v>RS-2026-09-01-MTG</x:v>
      </x:c>
      <x:c r="N37" s="73" t="n">
        <x:v>0.5</x:v>
      </x:c>
      <x:c r="O37" s="73" t="n">
        <x:v>0.5</x:v>
      </x:c>
      <x:c r="P37" s="64" t="n">
        <x:v>0</x:v>
      </x:c>
      <x:c r="Q37" s="64" t="n">
        <x:v>0</x:v>
      </x:c>
      <x:c r="R37" s="64" t="n">
        <x:v>0</x:v>
      </x:c>
      <x:c r="S37" s="64" t="n">
        <x:v>0</x:v>
      </x:c>
      <x:c r="T37" s="64" t="n">
        <x:v>0</x:v>
      </x:c>
      <x:c r="U37" s="64" t="n">
        <x:v>920</x:v>
      </x:c>
      <x:c r="V37" s="64" t="n">
        <x:f>IF(A37="","",P37*N37)</x:f>
        <x:v>0</x:v>
      </x:c>
      <x:c r="W37" s="64" t="n">
        <x:f>IF(A37="","",P37*O37)</x:f>
        <x:v>0</x:v>
      </x:c>
      <x:c r="X37" s="64" t="n">
        <x:f>IF(A37="","",Q37*N37)</x:f>
        <x:v>0</x:v>
      </x:c>
      <x:c r="Y37" s="64" t="n">
        <x:f>IF(A37="","",Q37*O37)</x:f>
        <x:v>0</x:v>
      </x:c>
      <x:c r="Z37" s="64" t="n">
        <x:f>IF(A37="","",R37*N37)</x:f>
        <x:v>0</x:v>
      </x:c>
      <x:c r="AA37" s="64" t="n">
        <x:f>IF(A37="","",R37*O37)</x:f>
        <x:v>0</x:v>
      </x:c>
      <x:c r="AB37" s="64" t="n">
        <x:v>0</x:v>
      </x:c>
      <x:c r="AC37" s="64" t="n">
        <x:v>920</x:v>
      </x:c>
      <x:c r="AD37" t="str"/>
    </x:row>
    <x:row r="38">
      <x:c r="A38" t="str">
        <x:v>TX-034</x:v>
      </x:c>
      <x:c r="B38" s="58" t="n">
        <x:v>46275</x:v>
      </x:c>
      <x:c r="C38" t="str">
        <x:v>Q2</x:v>
      </x:c>
      <x:c r="D38" t="str">
        <x:v>Willow Court</x:v>
      </x:c>
      <x:c r="E38" t="str">
        <x:v>September rent</x:v>
      </x:c>
      <x:c r="F38" s="56" t="n">
        <x:v>1150</x:v>
      </x:c>
      <x:c r="G38" t="str">
        <x:v>Receipt</x:v>
      </x:c>
      <x:c r="H38" t="str">
        <x:v>Rental income</x:v>
      </x:c>
      <x:c r="I38" s="72" t="n">
        <x:v>2000</x:v>
      </x:c>
      <x:c r="J38" s="72" t="str">
        <x:v>Property receipts</x:v>
      </x:c>
      <x:c r="K38" s="72" t="str">
        <x:v>Allowable revenue</x:v>
      </x:c>
      <x:c r="L38" s="72" t="str">
        <x:v>Letting agent</x:v>
      </x:c>
      <x:c r="M38" s="72" t="str">
        <x:v>WC-2026-09-10-NG-RENT</x:v>
      </x:c>
      <x:c r="N38" s="73" t="n">
        <x:v>1</x:v>
      </x:c>
      <x:c r="O38" s="73" t="n">
        <x:v>0</x:v>
      </x:c>
      <x:c r="P38" s="64" t="n">
        <x:v>1150</x:v>
      </x:c>
      <x:c r="Q38" s="64" t="n">
        <x:v>0</x:v>
      </x:c>
      <x:c r="R38" s="64" t="n">
        <x:v>0</x:v>
      </x:c>
      <x:c r="S38" s="64" t="n">
        <x:v>0</x:v>
      </x:c>
      <x:c r="T38" s="64" t="n">
        <x:v>0</x:v>
      </x:c>
      <x:c r="U38" s="64" t="n">
        <x:v>0</x:v>
      </x:c>
      <x:c r="V38" s="64" t="n">
        <x:f>IF(A38="","",P38*N38)</x:f>
        <x:v>1150</x:v>
      </x:c>
      <x:c r="W38" s="64" t="n">
        <x:f>IF(A38="","",P38*O38)</x:f>
        <x:v>0</x:v>
      </x:c>
      <x:c r="X38" s="64" t="n">
        <x:f>IF(A38="","",Q38*N38)</x:f>
        <x:v>0</x:v>
      </x:c>
      <x:c r="Y38" s="64" t="n">
        <x:f>IF(A38="","",Q38*O38)</x:f>
        <x:v>0</x:v>
      </x:c>
      <x:c r="Z38" s="64" t="n">
        <x:f>IF(A38="","",R38*N38)</x:f>
        <x:v>0</x:v>
      </x:c>
      <x:c r="AA38" s="64" t="n">
        <x:f>IF(A38="","",R38*O38)</x:f>
        <x:v>0</x:v>
      </x:c>
      <x:c r="AB38" s="64" t="n">
        <x:v>0</x:v>
      </x:c>
      <x:c r="AC38" s="64" t="n">
        <x:v>0</x:v>
      </x:c>
      <x:c r="AD38" t="str"/>
    </x:row>
    <x:row r="39">
      <x:c r="A39" t="str">
        <x:v>TX-035</x:v>
      </x:c>
      <x:c r="B39" s="58" t="n">
        <x:v>46275</x:v>
      </x:c>
      <x:c r="C39" t="str">
        <x:v>Q2</x:v>
      </x:c>
      <x:c r="D39" t="str">
        <x:v>Willow Court</x:v>
      </x:c>
      <x:c r="E39" t="str">
        <x:v>Northgate fee</x:v>
      </x:c>
      <x:c r="F39" s="56" t="n">
        <x:v>138</x:v>
      </x:c>
      <x:c r="G39" t="str">
        <x:v>Payment</x:v>
      </x:c>
      <x:c r="H39" t="str">
        <x:v>Management expense</x:v>
      </x:c>
      <x:c r="I39" s="72" t="n">
        <x:v>3000</x:v>
      </x:c>
      <x:c r="J39" s="72" t="str">
        <x:v>Legal, management and professional fees</x:v>
      </x:c>
      <x:c r="K39" s="72" t="str">
        <x:v>Allowable revenue</x:v>
      </x:c>
      <x:c r="L39" s="72" t="str">
        <x:v>Letting agent</x:v>
      </x:c>
      <x:c r="M39" s="72" t="str">
        <x:v>WC-2026-09-10-NG-FEE</x:v>
      </x:c>
      <x:c r="N39" s="73" t="n">
        <x:v>1</x:v>
      </x:c>
      <x:c r="O39" s="73" t="n">
        <x:v>0</x:v>
      </x:c>
      <x:c r="P39" s="64" t="n">
        <x:v>0</x:v>
      </x:c>
      <x:c r="Q39" s="64" t="n">
        <x:v>138</x:v>
      </x:c>
      <x:c r="R39" s="64" t="n">
        <x:v>0</x:v>
      </x:c>
      <x:c r="S39" s="64" t="n">
        <x:v>0</x:v>
      </x:c>
      <x:c r="T39" s="64" t="n">
        <x:v>0</x:v>
      </x:c>
      <x:c r="U39" s="64" t="n">
        <x:v>0</x:v>
      </x:c>
      <x:c r="V39" s="64" t="n">
        <x:f>IF(A39="","",P39*N39)</x:f>
        <x:v>0</x:v>
      </x:c>
      <x:c r="W39" s="64" t="n">
        <x:f>IF(A39="","",P39*O39)</x:f>
        <x:v>0</x:v>
      </x:c>
      <x:c r="X39" s="64" t="n">
        <x:f>IF(A39="","",Q39*N39)</x:f>
        <x:v>138</x:v>
      </x:c>
      <x:c r="Y39" s="64" t="n">
        <x:f>IF(A39="","",Q39*O39)</x:f>
        <x:v>0</x:v>
      </x:c>
      <x:c r="Z39" s="64" t="n">
        <x:f>IF(A39="","",R39*N39)</x:f>
        <x:v>0</x:v>
      </x:c>
      <x:c r="AA39" s="64" t="n">
        <x:f>IF(A39="","",R39*O39)</x:f>
        <x:v>0</x:v>
      </x:c>
      <x:c r="AB39" s="64" t="n">
        <x:v>0</x:v>
      </x:c>
      <x:c r="AC39" s="64" t="n">
        <x:v>0</x:v>
      </x:c>
      <x:c r="AD39" t="str"/>
    </x:row>
    <x:row r="40">
      <x:c r="A40" t="str">
        <x:v>TX-036</x:v>
      </x:c>
      <x:c r="B40" s="58" t="n">
        <x:v>46280</x:v>
      </x:c>
      <x:c r="C40" t="str">
        <x:v>Q2</x:v>
      </x:c>
      <x:c r="D40" t="str">
        <x:v>Willow Court</x:v>
      </x:c>
      <x:c r="E40" t="str">
        <x:v>Boiler-pump repair paid by Northgate</x:v>
      </x:c>
      <x:c r="F40" s="56" t="n">
        <x:v>420</x:v>
      </x:c>
      <x:c r="G40" t="str">
        <x:v>Payment</x:v>
      </x:c>
      <x:c r="H40" t="str">
        <x:v>Repair</x:v>
      </x:c>
      <x:c r="I40" s="72" t="n">
        <x:v>3030</x:v>
      </x:c>
      <x:c r="J40" s="72" t="str">
        <x:v>Repairs and maintenance</x:v>
      </x:c>
      <x:c r="K40" s="72" t="str">
        <x:v>Allowable revenue</x:v>
      </x:c>
      <x:c r="L40" s="72" t="str">
        <x:v>Letting agent</x:v>
      </x:c>
      <x:c r="M40" s="72" t="str">
        <x:v>WC-2026-09-15-BOILER</x:v>
      </x:c>
      <x:c r="N40" s="73" t="n">
        <x:v>1</x:v>
      </x:c>
      <x:c r="O40" s="73" t="n">
        <x:v>0</x:v>
      </x:c>
      <x:c r="P40" s="64" t="n">
        <x:v>0</x:v>
      </x:c>
      <x:c r="Q40" s="64" t="n">
        <x:v>420</x:v>
      </x:c>
      <x:c r="R40" s="64" t="n">
        <x:v>0</x:v>
      </x:c>
      <x:c r="S40" s="64" t="n">
        <x:v>0</x:v>
      </x:c>
      <x:c r="T40" s="64" t="n">
        <x:v>0</x:v>
      </x:c>
      <x:c r="U40" s="64" t="n">
        <x:v>0</x:v>
      </x:c>
      <x:c r="V40" s="64" t="n">
        <x:f>IF(A40="","",P40*N40)</x:f>
        <x:v>0</x:v>
      </x:c>
      <x:c r="W40" s="64" t="n">
        <x:f>IF(A40="","",P40*O40)</x:f>
        <x:v>0</x:v>
      </x:c>
      <x:c r="X40" s="64" t="n">
        <x:f>IF(A40="","",Q40*N40)</x:f>
        <x:v>420</x:v>
      </x:c>
      <x:c r="Y40" s="64" t="n">
        <x:f>IF(A40="","",Q40*O40)</x:f>
        <x:v>0</x:v>
      </x:c>
      <x:c r="Z40" s="64" t="n">
        <x:f>IF(A40="","",R40*N40)</x:f>
        <x:v>0</x:v>
      </x:c>
      <x:c r="AA40" s="64" t="n">
        <x:f>IF(A40="","",R40*O40)</x:f>
        <x:v>0</x:v>
      </x:c>
      <x:c r="AB40" s="64" t="n">
        <x:v>0</x:v>
      </x:c>
      <x:c r="AC40" s="64" t="n">
        <x:v>0</x:v>
      </x:c>
      <x:c r="AD40" t="str"/>
    </x:row>
    <x:row r="41">
      <x:c r="A41" t="str">
        <x:v>TX-037</x:v>
      </x:c>
      <x:c r="B41" s="58" t="n">
        <x:v>46296</x:v>
      </x:c>
      <x:c r="C41" t="str">
        <x:v>Q2</x:v>
      </x:c>
      <x:c r="D41" t="str">
        <x:v>Rowan Street</x:v>
      </x:c>
      <x:c r="E41" t="str">
        <x:v>October rent</x:v>
      </x:c>
      <x:c r="F41" s="56" t="n">
        <x:v>1200</x:v>
      </x:c>
      <x:c r="G41" t="str">
        <x:v>Receipt</x:v>
      </x:c>
      <x:c r="H41" t="str">
        <x:v>Rental income</x:v>
      </x:c>
      <x:c r="I41" s="72" t="n">
        <x:v>2000</x:v>
      </x:c>
      <x:c r="J41" s="72" t="str">
        <x:v>Property receipts</x:v>
      </x:c>
      <x:c r="K41" s="72" t="str">
        <x:v>Allowable revenue</x:v>
      </x:c>
      <x:c r="L41" s="72" t="str">
        <x:v>Landlord bank</x:v>
      </x:c>
      <x:c r="M41" s="72" t="str">
        <x:v>RS-2026-10-01-RENT</x:v>
      </x:c>
      <x:c r="N41" s="73" t="n">
        <x:v>0.5</x:v>
      </x:c>
      <x:c r="O41" s="73" t="n">
        <x:v>0.5</x:v>
      </x:c>
      <x:c r="P41" s="64" t="n">
        <x:v>1200</x:v>
      </x:c>
      <x:c r="Q41" s="64" t="n">
        <x:v>0</x:v>
      </x:c>
      <x:c r="R41" s="64" t="n">
        <x:v>0</x:v>
      </x:c>
      <x:c r="S41" s="64" t="n">
        <x:v>0</x:v>
      </x:c>
      <x:c r="T41" s="64" t="n">
        <x:v>0</x:v>
      </x:c>
      <x:c r="U41" s="64" t="n">
        <x:v>0</x:v>
      </x:c>
      <x:c r="V41" s="64" t="n">
        <x:f>IF(A41="","",P41*N41)</x:f>
        <x:v>600</x:v>
      </x:c>
      <x:c r="W41" s="64" t="n">
        <x:f>IF(A41="","",P41*O41)</x:f>
        <x:v>600</x:v>
      </x:c>
      <x:c r="X41" s="64" t="n">
        <x:f>IF(A41="","",Q41*N41)</x:f>
        <x:v>0</x:v>
      </x:c>
      <x:c r="Y41" s="64" t="n">
        <x:f>IF(A41="","",Q41*O41)</x:f>
        <x:v>0</x:v>
      </x:c>
      <x:c r="Z41" s="64" t="n">
        <x:f>IF(A41="","",R41*N41)</x:f>
        <x:v>0</x:v>
      </x:c>
      <x:c r="AA41" s="64" t="n">
        <x:f>IF(A41="","",R41*O41)</x:f>
        <x:v>0</x:v>
      </x:c>
      <x:c r="AB41" s="64" t="n">
        <x:v>1200</x:v>
      </x:c>
      <x:c r="AC41" s="64" t="n">
        <x:v>0</x:v>
      </x:c>
      <x:c r="AD41" t="str"/>
    </x:row>
    <x:row r="42">
      <x:c r="A42" t="str">
        <x:v>TX-038</x:v>
      </x:c>
      <x:c r="B42" s="58" t="n">
        <x:v>46296</x:v>
      </x:c>
      <x:c r="C42" t="str">
        <x:v>Q2</x:v>
      </x:c>
      <x:c r="D42" t="str">
        <x:v>Rowan Street</x:v>
      </x:c>
      <x:c r="E42" t="str">
        <x:v>Mortgage payment</x:v>
      </x:c>
      <x:c r="F42" s="56" t="n">
        <x:v>920</x:v>
      </x:c>
      <x:c r="G42" t="str">
        <x:v>Payment</x:v>
      </x:c>
      <x:c r="H42" t="str">
        <x:v>Mortgage control</x:v>
      </x:c>
      <x:c r="I42" s="72" t="n">
        <x:v>1200</x:v>
      </x:c>
      <x:c r="J42" s="72" t="str">
        <x:v>Control only</x:v>
      </x:c>
      <x:c r="K42" s="72" t="str">
        <x:v>Control only</x:v>
      </x:c>
      <x:c r="L42" s="72" t="str">
        <x:v>Landlord bank</x:v>
      </x:c>
      <x:c r="M42" s="72" t="str">
        <x:v>RS-2026-10-01-MTG</x:v>
      </x:c>
      <x:c r="N42" s="73" t="n">
        <x:v>0.5</x:v>
      </x:c>
      <x:c r="O42" s="73" t="n">
        <x:v>0.5</x:v>
      </x:c>
      <x:c r="P42" s="64" t="n">
        <x:v>0</x:v>
      </x:c>
      <x:c r="Q42" s="64" t="n">
        <x:v>0</x:v>
      </x:c>
      <x:c r="R42" s="64" t="n">
        <x:v>0</x:v>
      </x:c>
      <x:c r="S42" s="64" t="n">
        <x:v>0</x:v>
      </x:c>
      <x:c r="T42" s="64" t="n">
        <x:v>0</x:v>
      </x:c>
      <x:c r="U42" s="64" t="n">
        <x:v>920</x:v>
      </x:c>
      <x:c r="V42" s="64" t="n">
        <x:f>IF(A42="","",P42*N42)</x:f>
        <x:v>0</x:v>
      </x:c>
      <x:c r="W42" s="64" t="n">
        <x:f>IF(A42="","",P42*O42)</x:f>
        <x:v>0</x:v>
      </x:c>
      <x:c r="X42" s="64" t="n">
        <x:f>IF(A42="","",Q42*N42)</x:f>
        <x:v>0</x:v>
      </x:c>
      <x:c r="Y42" s="64" t="n">
        <x:f>IF(A42="","",Q42*O42)</x:f>
        <x:v>0</x:v>
      </x:c>
      <x:c r="Z42" s="64" t="n">
        <x:f>IF(A42="","",R42*N42)</x:f>
        <x:v>0</x:v>
      </x:c>
      <x:c r="AA42" s="64" t="n">
        <x:f>IF(A42="","",R42*O42)</x:f>
        <x:v>0</x:v>
      </x:c>
      <x:c r="AB42" s="64" t="n">
        <x:v>0</x:v>
      </x:c>
      <x:c r="AC42" s="64" t="n">
        <x:v>920</x:v>
      </x:c>
      <x:c r="AD42" t="str"/>
    </x:row>
    <x:row r="43">
      <x:c r="A43" t="str">
        <x:v>TX-039</x:v>
      </x:c>
      <x:c r="B43" s="58" t="n">
        <x:v>46300</x:v>
      </x:c>
      <x:c r="C43" t="str">
        <x:v>Q2</x:v>
      </x:c>
      <x:c r="D43" t="str">
        <x:v>Shared</x:v>
      </x:c>
      <x:c r="E43" t="str">
        <x:v>Bookkeeping software</x:v>
      </x:c>
      <x:c r="F43" s="56" t="n">
        <x:v>180</x:v>
      </x:c>
      <x:c r="G43" t="str">
        <x:v>Payment</x:v>
      </x:c>
      <x:c r="H43" t="str">
        <x:v>Shared expense</x:v>
      </x:c>
      <x:c r="I43" s="72" t="n">
        <x:v>3060</x:v>
      </x:c>
      <x:c r="J43" s="72" t="str">
        <x:v>Other allowable property expenses</x:v>
      </x:c>
      <x:c r="K43" s="72" t="str">
        <x:v>Allowable revenue</x:v>
      </x:c>
      <x:c r="L43" s="72" t="str">
        <x:v>Landlord bank</x:v>
      </x:c>
      <x:c r="M43" s="72" t="str">
        <x:v>SH-2026-10-05-SOFTWARE</x:v>
      </x:c>
      <x:c r="N43" s="73" t="n">
        <x:v>0.75</x:v>
      </x:c>
      <x:c r="O43" s="73" t="n">
        <x:v>0.25</x:v>
      </x:c>
      <x:c r="P43" s="64" t="n">
        <x:v>0</x:v>
      </x:c>
      <x:c r="Q43" s="64" t="n">
        <x:v>180</x:v>
      </x:c>
      <x:c r="R43" s="64" t="n">
        <x:v>0</x:v>
      </x:c>
      <x:c r="S43" s="64" t="n">
        <x:v>0</x:v>
      </x:c>
      <x:c r="T43" s="64" t="n">
        <x:v>0</x:v>
      </x:c>
      <x:c r="U43" s="64" t="n">
        <x:v>0</x:v>
      </x:c>
      <x:c r="V43" s="64" t="n">
        <x:f>IF(A43="","",P43*N43)</x:f>
        <x:v>0</x:v>
      </x:c>
      <x:c r="W43" s="64" t="n">
        <x:f>IF(A43="","",P43*O43)</x:f>
        <x:v>0</x:v>
      </x:c>
      <x:c r="X43" s="64" t="n">
        <x:f>IF(A43="","",Q43*N43)</x:f>
        <x:v>135</x:v>
      </x:c>
      <x:c r="Y43" s="64" t="n">
        <x:f>IF(A43="","",Q43*O43)</x:f>
        <x:v>45</x:v>
      </x:c>
      <x:c r="Z43" s="64" t="n">
        <x:f>IF(A43="","",R43*N43)</x:f>
        <x:v>0</x:v>
      </x:c>
      <x:c r="AA43" s="64" t="n">
        <x:f>IF(A43="","",R43*O43)</x:f>
        <x:v>0</x:v>
      </x:c>
      <x:c r="AB43" s="64" t="n">
        <x:v>0</x:v>
      </x:c>
      <x:c r="AC43" s="64" t="n">
        <x:v>180</x:v>
      </x:c>
      <x:c r="AD43" t="str"/>
    </x:row>
    <x:row r="44">
      <x:c r="A44" t="str">
        <x:v>TX-040</x:v>
      </x:c>
      <x:c r="B44" s="58" t="n">
        <x:v>46300</x:v>
      </x:c>
      <x:c r="C44" t="str">
        <x:v>Q2</x:v>
      </x:c>
      <x:c r="D44" t="str">
        <x:v>Shared</x:v>
      </x:c>
      <x:c r="E44" t="str">
        <x:v>Telephone and administration — allowable element</x:v>
      </x:c>
      <x:c r="F44" s="56" t="n">
        <x:v>135</x:v>
      </x:c>
      <x:c r="G44" t="str">
        <x:v>Payment</x:v>
      </x:c>
      <x:c r="H44" t="str">
        <x:v>Shared expense</x:v>
      </x:c>
      <x:c r="I44" s="72" t="n">
        <x:v>3060</x:v>
      </x:c>
      <x:c r="J44" s="72" t="str">
        <x:v>Other allowable property expenses</x:v>
      </x:c>
      <x:c r="K44" s="72" t="str">
        <x:v>Allowable revenue</x:v>
      </x:c>
      <x:c r="L44" s="72" t="str">
        <x:v>Landlord bank</x:v>
      </x:c>
      <x:c r="M44" s="72" t="str">
        <x:v>SH-2026-10-05-ADMIN</x:v>
      </x:c>
      <x:c r="N44" s="73" t="n">
        <x:v>0.75</x:v>
      </x:c>
      <x:c r="O44" s="73" t="n">
        <x:v>0.25</x:v>
      </x:c>
      <x:c r="P44" s="64" t="n">
        <x:v>0</x:v>
      </x:c>
      <x:c r="Q44" s="64" t="n">
        <x:v>135</x:v>
      </x:c>
      <x:c r="R44" s="64" t="n">
        <x:v>0</x:v>
      </x:c>
      <x:c r="S44" s="64" t="n">
        <x:v>0</x:v>
      </x:c>
      <x:c r="T44" s="64" t="n">
        <x:v>0</x:v>
      </x:c>
      <x:c r="U44" s="64" t="n">
        <x:v>0</x:v>
      </x:c>
      <x:c r="V44" s="64" t="n">
        <x:f>IF(A44="","",P44*N44)</x:f>
        <x:v>0</x:v>
      </x:c>
      <x:c r="W44" s="64" t="n">
        <x:f>IF(A44="","",P44*O44)</x:f>
        <x:v>0</x:v>
      </x:c>
      <x:c r="X44" s="64" t="n">
        <x:f>IF(A44="","",Q44*N44)</x:f>
        <x:v>101.25</x:v>
      </x:c>
      <x:c r="Y44" s="64" t="n">
        <x:f>IF(A44="","",Q44*O44)</x:f>
        <x:v>33.75</x:v>
      </x:c>
      <x:c r="Z44" s="64" t="n">
        <x:f>IF(A44="","",R44*N44)</x:f>
        <x:v>0</x:v>
      </x:c>
      <x:c r="AA44" s="64" t="n">
        <x:f>IF(A44="","",R44*O44)</x:f>
        <x:v>0</x:v>
      </x:c>
      <x:c r="AB44" s="64" t="n">
        <x:v>0</x:v>
      </x:c>
      <x:c r="AC44" s="64" t="n">
        <x:v>135</x:v>
      </x:c>
      <x:c r="AD44" t="str">
        <x:v>Separate private element is excluded from the property allocation.</x:v>
      </x:c>
    </x:row>
    <x:row r="45">
      <x:c r="A45" t="str">
        <x:v>TX-041</x:v>
      </x:c>
      <x:c r="B45" s="58" t="n">
        <x:v>46300</x:v>
      </x:c>
      <x:c r="C45" t="str">
        <x:v>Q2</x:v>
      </x:c>
      <x:c r="D45" t="str">
        <x:v>Willow Court</x:v>
      </x:c>
      <x:c r="E45" t="str">
        <x:v>Northgate net remittance</x:v>
      </x:c>
      <x:c r="F45" s="56" t="n">
        <x:v>2616</x:v>
      </x:c>
      <x:c r="G45" t="str">
        <x:v>Receipt</x:v>
      </x:c>
      <x:c r="H45" t="str">
        <x:v>Agent control transfer</x:v>
      </x:c>
      <x:c r="I45" s="72" t="n">
        <x:v>1010</x:v>
      </x:c>
      <x:c r="J45" s="72" t="str">
        <x:v>Control only</x:v>
      </x:c>
      <x:c r="K45" s="72" t="str">
        <x:v>Control only</x:v>
      </x:c>
      <x:c r="L45" s="72" t="str">
        <x:v>Landlord bank</x:v>
      </x:c>
      <x:c r="M45" s="72" t="str">
        <x:v>WC-2026-Q2-NG-REMIT</x:v>
      </x:c>
      <x:c r="N45" s="73" t="n">
        <x:v>1</x:v>
      </x:c>
      <x:c r="O45" s="73" t="n">
        <x:v>0</x:v>
      </x:c>
      <x:c r="P45" s="64" t="n">
        <x:v>0</x:v>
      </x:c>
      <x:c r="Q45" s="64" t="n">
        <x:v>0</x:v>
      </x:c>
      <x:c r="R45" s="64" t="n">
        <x:v>0</x:v>
      </x:c>
      <x:c r="S45" s="64" t="n">
        <x:v>0</x:v>
      </x:c>
      <x:c r="T45" s="64" t="n">
        <x:v>0</x:v>
      </x:c>
      <x:c r="U45" s="64" t="n">
        <x:v>0</x:v>
      </x:c>
      <x:c r="V45" s="64" t="n">
        <x:f>IF(A45="","",P45*N45)</x:f>
        <x:v>0</x:v>
      </x:c>
      <x:c r="W45" s="64" t="n">
        <x:f>IF(A45="","",P45*O45)</x:f>
        <x:v>0</x:v>
      </x:c>
      <x:c r="X45" s="64" t="n">
        <x:f>IF(A45="","",Q45*N45)</x:f>
        <x:v>0</x:v>
      </x:c>
      <x:c r="Y45" s="64" t="n">
        <x:f>IF(A45="","",Q45*O45)</x:f>
        <x:v>0</x:v>
      </x:c>
      <x:c r="Z45" s="64" t="n">
        <x:f>IF(A45="","",R45*N45)</x:f>
        <x:v>0</x:v>
      </x:c>
      <x:c r="AA45" s="64" t="n">
        <x:f>IF(A45="","",R45*O45)</x:f>
        <x:v>0</x:v>
      </x:c>
      <x:c r="AB45" s="64" t="n">
        <x:v>2616</x:v>
      </x:c>
      <x:c r="AC45" s="64" t="n">
        <x:v>0</x:v>
      </x:c>
      <x:c r="AD45" t="str"/>
    </x:row>
    <x:row r="46">
      <x:c r="A46" t="str">
        <x:v>TX-042</x:v>
      </x:c>
      <x:c r="B46" s="58" t="n">
        <x:v>46305</x:v>
      </x:c>
      <x:c r="C46" t="str">
        <x:v>Q3</x:v>
      </x:c>
      <x:c r="D46" t="str">
        <x:v>Willow Court</x:v>
      </x:c>
      <x:c r="E46" t="str">
        <x:v>October rent</x:v>
      </x:c>
      <x:c r="F46" s="56" t="n">
        <x:v>1150</x:v>
      </x:c>
      <x:c r="G46" t="str">
        <x:v>Receipt</x:v>
      </x:c>
      <x:c r="H46" t="str">
        <x:v>Rental income</x:v>
      </x:c>
      <x:c r="I46" s="72" t="n">
        <x:v>2000</x:v>
      </x:c>
      <x:c r="J46" s="72" t="str">
        <x:v>Property receipts</x:v>
      </x:c>
      <x:c r="K46" s="72" t="str">
        <x:v>Allowable revenue</x:v>
      </x:c>
      <x:c r="L46" s="72" t="str">
        <x:v>Letting agent</x:v>
      </x:c>
      <x:c r="M46" s="72" t="str">
        <x:v>WC-2026-10-10-NG-RENT</x:v>
      </x:c>
      <x:c r="N46" s="73" t="n">
        <x:v>1</x:v>
      </x:c>
      <x:c r="O46" s="73" t="n">
        <x:v>0</x:v>
      </x:c>
      <x:c r="P46" s="64" t="n">
        <x:v>1150</x:v>
      </x:c>
      <x:c r="Q46" s="64" t="n">
        <x:v>0</x:v>
      </x:c>
      <x:c r="R46" s="64" t="n">
        <x:v>0</x:v>
      </x:c>
      <x:c r="S46" s="64" t="n">
        <x:v>0</x:v>
      </x:c>
      <x:c r="T46" s="64" t="n">
        <x:v>0</x:v>
      </x:c>
      <x:c r="U46" s="64" t="n">
        <x:v>0</x:v>
      </x:c>
      <x:c r="V46" s="64" t="n">
        <x:f>IF(A46="","",P46*N46)</x:f>
        <x:v>1150</x:v>
      </x:c>
      <x:c r="W46" s="64" t="n">
        <x:f>IF(A46="","",P46*O46)</x:f>
        <x:v>0</x:v>
      </x:c>
      <x:c r="X46" s="64" t="n">
        <x:f>IF(A46="","",Q46*N46)</x:f>
        <x:v>0</x:v>
      </x:c>
      <x:c r="Y46" s="64" t="n">
        <x:f>IF(A46="","",Q46*O46)</x:f>
        <x:v>0</x:v>
      </x:c>
      <x:c r="Z46" s="64" t="n">
        <x:f>IF(A46="","",R46*N46)</x:f>
        <x:v>0</x:v>
      </x:c>
      <x:c r="AA46" s="64" t="n">
        <x:f>IF(A46="","",R46*O46)</x:f>
        <x:v>0</x:v>
      </x:c>
      <x:c r="AB46" s="64" t="n">
        <x:v>0</x:v>
      </x:c>
      <x:c r="AC46" s="64" t="n">
        <x:v>0</x:v>
      </x:c>
      <x:c r="AD46" t="str"/>
    </x:row>
    <x:row r="47">
      <x:c r="A47" t="str">
        <x:v>TX-043</x:v>
      </x:c>
      <x:c r="B47" s="58" t="n">
        <x:v>46305</x:v>
      </x:c>
      <x:c r="C47" t="str">
        <x:v>Q3</x:v>
      </x:c>
      <x:c r="D47" t="str">
        <x:v>Willow Court</x:v>
      </x:c>
      <x:c r="E47" t="str">
        <x:v>Northgate fee</x:v>
      </x:c>
      <x:c r="F47" s="56" t="n">
        <x:v>138</x:v>
      </x:c>
      <x:c r="G47" t="str">
        <x:v>Payment</x:v>
      </x:c>
      <x:c r="H47" t="str">
        <x:v>Management expense</x:v>
      </x:c>
      <x:c r="I47" s="72" t="n">
        <x:v>3000</x:v>
      </x:c>
      <x:c r="J47" s="72" t="str">
        <x:v>Legal, management and professional fees</x:v>
      </x:c>
      <x:c r="K47" s="72" t="str">
        <x:v>Allowable revenue</x:v>
      </x:c>
      <x:c r="L47" s="72" t="str">
        <x:v>Letting agent</x:v>
      </x:c>
      <x:c r="M47" s="72" t="str">
        <x:v>WC-2026-10-10-NG-FEE</x:v>
      </x:c>
      <x:c r="N47" s="73" t="n">
        <x:v>1</x:v>
      </x:c>
      <x:c r="O47" s="73" t="n">
        <x:v>0</x:v>
      </x:c>
      <x:c r="P47" s="64" t="n">
        <x:v>0</x:v>
      </x:c>
      <x:c r="Q47" s="64" t="n">
        <x:v>138</x:v>
      </x:c>
      <x:c r="R47" s="64" t="n">
        <x:v>0</x:v>
      </x:c>
      <x:c r="S47" s="64" t="n">
        <x:v>0</x:v>
      </x:c>
      <x:c r="T47" s="64" t="n">
        <x:v>0</x:v>
      </x:c>
      <x:c r="U47" s="64" t="n">
        <x:v>0</x:v>
      </x:c>
      <x:c r="V47" s="64" t="n">
        <x:f>IF(A47="","",P47*N47)</x:f>
        <x:v>0</x:v>
      </x:c>
      <x:c r="W47" s="64" t="n">
        <x:f>IF(A47="","",P47*O47)</x:f>
        <x:v>0</x:v>
      </x:c>
      <x:c r="X47" s="64" t="n">
        <x:f>IF(A47="","",Q47*N47)</x:f>
        <x:v>138</x:v>
      </x:c>
      <x:c r="Y47" s="64" t="n">
        <x:f>IF(A47="","",Q47*O47)</x:f>
        <x:v>0</x:v>
      </x:c>
      <x:c r="Z47" s="64" t="n">
        <x:f>IF(A47="","",R47*N47)</x:f>
        <x:v>0</x:v>
      </x:c>
      <x:c r="AA47" s="64" t="n">
        <x:f>IF(A47="","",R47*O47)</x:f>
        <x:v>0</x:v>
      </x:c>
      <x:c r="AB47" s="64" t="n">
        <x:v>0</x:v>
      </x:c>
      <x:c r="AC47" s="64" t="n">
        <x:v>0</x:v>
      </x:c>
      <x:c r="AD47" t="str"/>
    </x:row>
    <x:row r="48">
      <x:c r="A48" t="str">
        <x:v>TX-044</x:v>
      </x:c>
      <x:c r="B48" s="58" t="n">
        <x:v>46327</x:v>
      </x:c>
      <x:c r="C48" t="str">
        <x:v>Q3</x:v>
      </x:c>
      <x:c r="D48" t="str">
        <x:v>Rowan Street</x:v>
      </x:c>
      <x:c r="E48" t="str">
        <x:v>November rent</x:v>
      </x:c>
      <x:c r="F48" s="56" t="n">
        <x:v>1200</x:v>
      </x:c>
      <x:c r="G48" t="str">
        <x:v>Receipt</x:v>
      </x:c>
      <x:c r="H48" t="str">
        <x:v>Rental income</x:v>
      </x:c>
      <x:c r="I48" s="72" t="n">
        <x:v>2000</x:v>
      </x:c>
      <x:c r="J48" s="72" t="str">
        <x:v>Property receipts</x:v>
      </x:c>
      <x:c r="K48" s="72" t="str">
        <x:v>Allowable revenue</x:v>
      </x:c>
      <x:c r="L48" s="72" t="str">
        <x:v>Landlord bank</x:v>
      </x:c>
      <x:c r="M48" s="72" t="str">
        <x:v>RS-2026-11-01-RENT</x:v>
      </x:c>
      <x:c r="N48" s="73" t="n">
        <x:v>0.5</x:v>
      </x:c>
      <x:c r="O48" s="73" t="n">
        <x:v>0.5</x:v>
      </x:c>
      <x:c r="P48" s="64" t="n">
        <x:v>1200</x:v>
      </x:c>
      <x:c r="Q48" s="64" t="n">
        <x:v>0</x:v>
      </x:c>
      <x:c r="R48" s="64" t="n">
        <x:v>0</x:v>
      </x:c>
      <x:c r="S48" s="64" t="n">
        <x:v>0</x:v>
      </x:c>
      <x:c r="T48" s="64" t="n">
        <x:v>0</x:v>
      </x:c>
      <x:c r="U48" s="64" t="n">
        <x:v>0</x:v>
      </x:c>
      <x:c r="V48" s="64" t="n">
        <x:f>IF(A48="","",P48*N48)</x:f>
        <x:v>600</x:v>
      </x:c>
      <x:c r="W48" s="64" t="n">
        <x:f>IF(A48="","",P48*O48)</x:f>
        <x:v>600</x:v>
      </x:c>
      <x:c r="X48" s="64" t="n">
        <x:f>IF(A48="","",Q48*N48)</x:f>
        <x:v>0</x:v>
      </x:c>
      <x:c r="Y48" s="64" t="n">
        <x:f>IF(A48="","",Q48*O48)</x:f>
        <x:v>0</x:v>
      </x:c>
      <x:c r="Z48" s="64" t="n">
        <x:f>IF(A48="","",R48*N48)</x:f>
        <x:v>0</x:v>
      </x:c>
      <x:c r="AA48" s="64" t="n">
        <x:f>IF(A48="","",R48*O48)</x:f>
        <x:v>0</x:v>
      </x:c>
      <x:c r="AB48" s="64" t="n">
        <x:v>1200</x:v>
      </x:c>
      <x:c r="AC48" s="64" t="n">
        <x:v>0</x:v>
      </x:c>
      <x:c r="AD48" t="str"/>
    </x:row>
    <x:row r="49">
      <x:c r="A49" t="str">
        <x:v>TX-045</x:v>
      </x:c>
      <x:c r="B49" s="58" t="n">
        <x:v>46327</x:v>
      </x:c>
      <x:c r="C49" t="str">
        <x:v>Q3</x:v>
      </x:c>
      <x:c r="D49" t="str">
        <x:v>Rowan Street</x:v>
      </x:c>
      <x:c r="E49" t="str">
        <x:v>Mortgage payment</x:v>
      </x:c>
      <x:c r="F49" s="56" t="n">
        <x:v>920</x:v>
      </x:c>
      <x:c r="G49" t="str">
        <x:v>Payment</x:v>
      </x:c>
      <x:c r="H49" t="str">
        <x:v>Mortgage control</x:v>
      </x:c>
      <x:c r="I49" s="72" t="n">
        <x:v>1200</x:v>
      </x:c>
      <x:c r="J49" s="72" t="str">
        <x:v>Control only</x:v>
      </x:c>
      <x:c r="K49" s="72" t="str">
        <x:v>Control only</x:v>
      </x:c>
      <x:c r="L49" s="72" t="str">
        <x:v>Landlord bank</x:v>
      </x:c>
      <x:c r="M49" s="72" t="str">
        <x:v>RS-2026-11-01-MTG</x:v>
      </x:c>
      <x:c r="N49" s="73" t="n">
        <x:v>0.5</x:v>
      </x:c>
      <x:c r="O49" s="73" t="n">
        <x:v>0.5</x:v>
      </x:c>
      <x:c r="P49" s="64" t="n">
        <x:v>0</x:v>
      </x:c>
      <x:c r="Q49" s="64" t="n">
        <x:v>0</x:v>
      </x:c>
      <x:c r="R49" s="64" t="n">
        <x:v>0</x:v>
      </x:c>
      <x:c r="S49" s="64" t="n">
        <x:v>0</x:v>
      </x:c>
      <x:c r="T49" s="64" t="n">
        <x:v>0</x:v>
      </x:c>
      <x:c r="U49" s="64" t="n">
        <x:v>920</x:v>
      </x:c>
      <x:c r="V49" s="64" t="n">
        <x:f>IF(A49="","",P49*N49)</x:f>
        <x:v>0</x:v>
      </x:c>
      <x:c r="W49" s="64" t="n">
        <x:f>IF(A49="","",P49*O49)</x:f>
        <x:v>0</x:v>
      </x:c>
      <x:c r="X49" s="64" t="n">
        <x:f>IF(A49="","",Q49*N49)</x:f>
        <x:v>0</x:v>
      </x:c>
      <x:c r="Y49" s="64" t="n">
        <x:f>IF(A49="","",Q49*O49)</x:f>
        <x:v>0</x:v>
      </x:c>
      <x:c r="Z49" s="64" t="n">
        <x:f>IF(A49="","",R49*N49)</x:f>
        <x:v>0</x:v>
      </x:c>
      <x:c r="AA49" s="64" t="n">
        <x:f>IF(A49="","",R49*O49)</x:f>
        <x:v>0</x:v>
      </x:c>
      <x:c r="AB49" s="64" t="n">
        <x:v>0</x:v>
      </x:c>
      <x:c r="AC49" s="64" t="n">
        <x:v>920</x:v>
      </x:c>
      <x:c r="AD49" t="str"/>
    </x:row>
    <x:row r="50">
      <x:c r="A50" t="str">
        <x:v>TX-046</x:v>
      </x:c>
      <x:c r="B50" s="58" t="n">
        <x:v>46336</x:v>
      </x:c>
      <x:c r="C50" t="str">
        <x:v>Q3</x:v>
      </x:c>
      <x:c r="D50" t="str">
        <x:v>Willow Court</x:v>
      </x:c>
      <x:c r="E50" t="str">
        <x:v>November rent</x:v>
      </x:c>
      <x:c r="F50" s="56" t="n">
        <x:v>1150</x:v>
      </x:c>
      <x:c r="G50" t="str">
        <x:v>Receipt</x:v>
      </x:c>
      <x:c r="H50" t="str">
        <x:v>Rental income</x:v>
      </x:c>
      <x:c r="I50" s="72" t="n">
        <x:v>2000</x:v>
      </x:c>
      <x:c r="J50" s="72" t="str">
        <x:v>Property receipts</x:v>
      </x:c>
      <x:c r="K50" s="72" t="str">
        <x:v>Allowable revenue</x:v>
      </x:c>
      <x:c r="L50" s="72" t="str">
        <x:v>Letting agent</x:v>
      </x:c>
      <x:c r="M50" s="72" t="str">
        <x:v>WC-2026-11-10-NG-RENT</x:v>
      </x:c>
      <x:c r="N50" s="73" t="n">
        <x:v>1</x:v>
      </x:c>
      <x:c r="O50" s="73" t="n">
        <x:v>0</x:v>
      </x:c>
      <x:c r="P50" s="64" t="n">
        <x:v>1150</x:v>
      </x:c>
      <x:c r="Q50" s="64" t="n">
        <x:v>0</x:v>
      </x:c>
      <x:c r="R50" s="64" t="n">
        <x:v>0</x:v>
      </x:c>
      <x:c r="S50" s="64" t="n">
        <x:v>0</x:v>
      </x:c>
      <x:c r="T50" s="64" t="n">
        <x:v>0</x:v>
      </x:c>
      <x:c r="U50" s="64" t="n">
        <x:v>0</x:v>
      </x:c>
      <x:c r="V50" s="64" t="n">
        <x:f>IF(A50="","",P50*N50)</x:f>
        <x:v>1150</x:v>
      </x:c>
      <x:c r="W50" s="64" t="n">
        <x:f>IF(A50="","",P50*O50)</x:f>
        <x:v>0</x:v>
      </x:c>
      <x:c r="X50" s="64" t="n">
        <x:f>IF(A50="","",Q50*N50)</x:f>
        <x:v>0</x:v>
      </x:c>
      <x:c r="Y50" s="64" t="n">
        <x:f>IF(A50="","",Q50*O50)</x:f>
        <x:v>0</x:v>
      </x:c>
      <x:c r="Z50" s="64" t="n">
        <x:f>IF(A50="","",R50*N50)</x:f>
        <x:v>0</x:v>
      </x:c>
      <x:c r="AA50" s="64" t="n">
        <x:f>IF(A50="","",R50*O50)</x:f>
        <x:v>0</x:v>
      </x:c>
      <x:c r="AB50" s="64" t="n">
        <x:v>0</x:v>
      </x:c>
      <x:c r="AC50" s="64" t="n">
        <x:v>0</x:v>
      </x:c>
      <x:c r="AD50" t="str"/>
    </x:row>
    <x:row r="51">
      <x:c r="A51" t="str">
        <x:v>TX-047</x:v>
      </x:c>
      <x:c r="B51" s="58" t="n">
        <x:v>46336</x:v>
      </x:c>
      <x:c r="C51" t="str">
        <x:v>Q3</x:v>
      </x:c>
      <x:c r="D51" t="str">
        <x:v>Willow Court</x:v>
      </x:c>
      <x:c r="E51" t="str">
        <x:v>Northgate fee</x:v>
      </x:c>
      <x:c r="F51" s="56" t="n">
        <x:v>138</x:v>
      </x:c>
      <x:c r="G51" t="str">
        <x:v>Payment</x:v>
      </x:c>
      <x:c r="H51" t="str">
        <x:v>Management expense</x:v>
      </x:c>
      <x:c r="I51" s="72" t="n">
        <x:v>3000</x:v>
      </x:c>
      <x:c r="J51" s="72" t="str">
        <x:v>Legal, management and professional fees</x:v>
      </x:c>
      <x:c r="K51" s="72" t="str">
        <x:v>Allowable revenue</x:v>
      </x:c>
      <x:c r="L51" s="72" t="str">
        <x:v>Letting agent</x:v>
      </x:c>
      <x:c r="M51" s="72" t="str">
        <x:v>WC-2026-11-10-NG-FEE</x:v>
      </x:c>
      <x:c r="N51" s="73" t="n">
        <x:v>1</x:v>
      </x:c>
      <x:c r="O51" s="73" t="n">
        <x:v>0</x:v>
      </x:c>
      <x:c r="P51" s="64" t="n">
        <x:v>0</x:v>
      </x:c>
      <x:c r="Q51" s="64" t="n">
        <x:v>138</x:v>
      </x:c>
      <x:c r="R51" s="64" t="n">
        <x:v>0</x:v>
      </x:c>
      <x:c r="S51" s="64" t="n">
        <x:v>0</x:v>
      </x:c>
      <x:c r="T51" s="64" t="n">
        <x:v>0</x:v>
      </x:c>
      <x:c r="U51" s="64" t="n">
        <x:v>0</x:v>
      </x:c>
      <x:c r="V51" s="64" t="n">
        <x:f>IF(A51="","",P51*N51)</x:f>
        <x:v>0</x:v>
      </x:c>
      <x:c r="W51" s="64" t="n">
        <x:f>IF(A51="","",P51*O51)</x:f>
        <x:v>0</x:v>
      </x:c>
      <x:c r="X51" s="64" t="n">
        <x:f>IF(A51="","",Q51*N51)</x:f>
        <x:v>138</x:v>
      </x:c>
      <x:c r="Y51" s="64" t="n">
        <x:f>IF(A51="","",Q51*O51)</x:f>
        <x:v>0</x:v>
      </x:c>
      <x:c r="Z51" s="64" t="n">
        <x:f>IF(A51="","",R51*N51)</x:f>
        <x:v>0</x:v>
      </x:c>
      <x:c r="AA51" s="64" t="n">
        <x:f>IF(A51="","",R51*O51)</x:f>
        <x:v>0</x:v>
      </x:c>
      <x:c r="AB51" s="64" t="n">
        <x:v>0</x:v>
      </x:c>
      <x:c r="AC51" s="64" t="n">
        <x:v>0</x:v>
      </x:c>
      <x:c r="AD51" t="str"/>
    </x:row>
    <x:row r="52">
      <x:c r="A52" t="str">
        <x:v>TX-048</x:v>
      </x:c>
      <x:c r="B52" s="58" t="n">
        <x:v>46341</x:v>
      </x:c>
      <x:c r="C52" t="str">
        <x:v>Q3</x:v>
      </x:c>
      <x:c r="D52" t="str">
        <x:v>Willow Court</x:v>
      </x:c>
      <x:c r="E52" t="str">
        <x:v>Service charge</x:v>
      </x:c>
      <x:c r="F52" s="56" t="n">
        <x:v>840</x:v>
      </x:c>
      <x:c r="G52" t="str">
        <x:v>Payment</x:v>
      </x:c>
      <x:c r="H52" t="str">
        <x:v>Property expense</x:v>
      </x:c>
      <x:c r="I52" s="72" t="n">
        <x:v>3010</x:v>
      </x:c>
      <x:c r="J52" s="72" t="str">
        <x:v>Rent, rates, insurance and ground rents</x:v>
      </x:c>
      <x:c r="K52" s="72" t="str">
        <x:v>Allowable revenue</x:v>
      </x:c>
      <x:c r="L52" s="72" t="str">
        <x:v>Landlord bank</x:v>
      </x:c>
      <x:c r="M52" s="72" t="str">
        <x:v>WC-2026-11-15-SC</x:v>
      </x:c>
      <x:c r="N52" s="73" t="n">
        <x:v>1</x:v>
      </x:c>
      <x:c r="O52" s="73" t="n">
        <x:v>0</x:v>
      </x:c>
      <x:c r="P52" s="64" t="n">
        <x:v>0</x:v>
      </x:c>
      <x:c r="Q52" s="64" t="n">
        <x:v>840</x:v>
      </x:c>
      <x:c r="R52" s="64" t="n">
        <x:v>0</x:v>
      </x:c>
      <x:c r="S52" s="64" t="n">
        <x:v>0</x:v>
      </x:c>
      <x:c r="T52" s="64" t="n">
        <x:v>0</x:v>
      </x:c>
      <x:c r="U52" s="64" t="n">
        <x:v>0</x:v>
      </x:c>
      <x:c r="V52" s="64" t="n">
        <x:f>IF(A52="","",P52*N52)</x:f>
        <x:v>0</x:v>
      </x:c>
      <x:c r="W52" s="64" t="n">
        <x:f>IF(A52="","",P52*O52)</x:f>
        <x:v>0</x:v>
      </x:c>
      <x:c r="X52" s="64" t="n">
        <x:f>IF(A52="","",Q52*N52)</x:f>
        <x:v>840</x:v>
      </x:c>
      <x:c r="Y52" s="64" t="n">
        <x:f>IF(A52="","",Q52*O52)</x:f>
        <x:v>0</x:v>
      </x:c>
      <x:c r="Z52" s="64" t="n">
        <x:f>IF(A52="","",R52*N52)</x:f>
        <x:v>0</x:v>
      </x:c>
      <x:c r="AA52" s="64" t="n">
        <x:f>IF(A52="","",R52*O52)</x:f>
        <x:v>0</x:v>
      </x:c>
      <x:c r="AB52" s="64" t="n">
        <x:v>0</x:v>
      </x:c>
      <x:c r="AC52" s="64" t="n">
        <x:v>840</x:v>
      </x:c>
      <x:c r="AD52" t="str"/>
    </x:row>
    <x:row r="53">
      <x:c r="A53" t="str">
        <x:v>TX-049</x:v>
      </x:c>
      <x:c r="B53" s="58" t="n">
        <x:v>46346</x:v>
      </x:c>
      <x:c r="C53" t="str">
        <x:v>Q3</x:v>
      </x:c>
      <x:c r="D53" t="str">
        <x:v>Rowan Street</x:v>
      </x:c>
      <x:c r="E53" t="str">
        <x:v>Roof repair</x:v>
      </x:c>
      <x:c r="F53" s="56" t="n">
        <x:v>680</x:v>
      </x:c>
      <x:c r="G53" t="str">
        <x:v>Payment</x:v>
      </x:c>
      <x:c r="H53" t="str">
        <x:v>Repair</x:v>
      </x:c>
      <x:c r="I53" s="72" t="n">
        <x:v>3030</x:v>
      </x:c>
      <x:c r="J53" s="72" t="str">
        <x:v>Repairs and maintenance</x:v>
      </x:c>
      <x:c r="K53" s="72" t="str">
        <x:v>Allowable revenue</x:v>
      </x:c>
      <x:c r="L53" s="72" t="str">
        <x:v>Landlord bank</x:v>
      </x:c>
      <x:c r="M53" s="72" t="str">
        <x:v>RS-2026-11-20-ROOF</x:v>
      </x:c>
      <x:c r="N53" s="73" t="n">
        <x:v>0.5</x:v>
      </x:c>
      <x:c r="O53" s="73" t="n">
        <x:v>0.5</x:v>
      </x:c>
      <x:c r="P53" s="64" t="n">
        <x:v>0</x:v>
      </x:c>
      <x:c r="Q53" s="64" t="n">
        <x:v>680</x:v>
      </x:c>
      <x:c r="R53" s="64" t="n">
        <x:v>0</x:v>
      </x:c>
      <x:c r="S53" s="64" t="n">
        <x:v>0</x:v>
      </x:c>
      <x:c r="T53" s="64" t="n">
        <x:v>0</x:v>
      </x:c>
      <x:c r="U53" s="64" t="n">
        <x:v>0</x:v>
      </x:c>
      <x:c r="V53" s="64" t="n">
        <x:f>IF(A53="","",P53*N53)</x:f>
        <x:v>0</x:v>
      </x:c>
      <x:c r="W53" s="64" t="n">
        <x:f>IF(A53="","",P53*O53)</x:f>
        <x:v>0</x:v>
      </x:c>
      <x:c r="X53" s="64" t="n">
        <x:f>IF(A53="","",Q53*N53)</x:f>
        <x:v>340</x:v>
      </x:c>
      <x:c r="Y53" s="64" t="n">
        <x:f>IF(A53="","",Q53*O53)</x:f>
        <x:v>340</x:v>
      </x:c>
      <x:c r="Z53" s="64" t="n">
        <x:f>IF(A53="","",R53*N53)</x:f>
        <x:v>0</x:v>
      </x:c>
      <x:c r="AA53" s="64" t="n">
        <x:f>IF(A53="","",R53*O53)</x:f>
        <x:v>0</x:v>
      </x:c>
      <x:c r="AB53" s="64" t="n">
        <x:v>0</x:v>
      </x:c>
      <x:c r="AC53" s="64" t="n">
        <x:v>680</x:v>
      </x:c>
      <x:c r="AD53" t="str"/>
    </x:row>
    <x:row r="54">
      <x:c r="A54" t="str">
        <x:v>TX-050</x:v>
      </x:c>
      <x:c r="B54" s="58" t="n">
        <x:v>46357</x:v>
      </x:c>
      <x:c r="C54" t="str">
        <x:v>Q3</x:v>
      </x:c>
      <x:c r="D54" t="str">
        <x:v>Rowan Street</x:v>
      </x:c>
      <x:c r="E54" t="str">
        <x:v>December rent</x:v>
      </x:c>
      <x:c r="F54" s="56" t="n">
        <x:v>1200</x:v>
      </x:c>
      <x:c r="G54" t="str">
        <x:v>Receipt</x:v>
      </x:c>
      <x:c r="H54" t="str">
        <x:v>Rental income</x:v>
      </x:c>
      <x:c r="I54" s="72" t="n">
        <x:v>2000</x:v>
      </x:c>
      <x:c r="J54" s="72" t="str">
        <x:v>Property receipts</x:v>
      </x:c>
      <x:c r="K54" s="72" t="str">
        <x:v>Allowable revenue</x:v>
      </x:c>
      <x:c r="L54" s="72" t="str">
        <x:v>Landlord bank</x:v>
      </x:c>
      <x:c r="M54" s="72" t="str">
        <x:v>RS-2026-12-01-RENT</x:v>
      </x:c>
      <x:c r="N54" s="73" t="n">
        <x:v>0.5</x:v>
      </x:c>
      <x:c r="O54" s="73" t="n">
        <x:v>0.5</x:v>
      </x:c>
      <x:c r="P54" s="64" t="n">
        <x:v>1200</x:v>
      </x:c>
      <x:c r="Q54" s="64" t="n">
        <x:v>0</x:v>
      </x:c>
      <x:c r="R54" s="64" t="n">
        <x:v>0</x:v>
      </x:c>
      <x:c r="S54" s="64" t="n">
        <x:v>0</x:v>
      </x:c>
      <x:c r="T54" s="64" t="n">
        <x:v>0</x:v>
      </x:c>
      <x:c r="U54" s="64" t="n">
        <x:v>0</x:v>
      </x:c>
      <x:c r="V54" s="64" t="n">
        <x:f>IF(A54="","",P54*N54)</x:f>
        <x:v>600</x:v>
      </x:c>
      <x:c r="W54" s="64" t="n">
        <x:f>IF(A54="","",P54*O54)</x:f>
        <x:v>600</x:v>
      </x:c>
      <x:c r="X54" s="64" t="n">
        <x:f>IF(A54="","",Q54*N54)</x:f>
        <x:v>0</x:v>
      </x:c>
      <x:c r="Y54" s="64" t="n">
        <x:f>IF(A54="","",Q54*O54)</x:f>
        <x:v>0</x:v>
      </x:c>
      <x:c r="Z54" s="64" t="n">
        <x:f>IF(A54="","",R54*N54)</x:f>
        <x:v>0</x:v>
      </x:c>
      <x:c r="AA54" s="64" t="n">
        <x:f>IF(A54="","",R54*O54)</x:f>
        <x:v>0</x:v>
      </x:c>
      <x:c r="AB54" s="64" t="n">
        <x:v>1200</x:v>
      </x:c>
      <x:c r="AC54" s="64" t="n">
        <x:v>0</x:v>
      </x:c>
      <x:c r="AD54" t="str"/>
    </x:row>
    <x:row r="55">
      <x:c r="A55" t="str">
        <x:v>TX-051</x:v>
      </x:c>
      <x:c r="B55" s="58" t="n">
        <x:v>46357</x:v>
      </x:c>
      <x:c r="C55" t="str">
        <x:v>Q3</x:v>
      </x:c>
      <x:c r="D55" t="str">
        <x:v>Rowan Street</x:v>
      </x:c>
      <x:c r="E55" t="str">
        <x:v>Mortgage payment</x:v>
      </x:c>
      <x:c r="F55" s="56" t="n">
        <x:v>920</x:v>
      </x:c>
      <x:c r="G55" t="str">
        <x:v>Payment</x:v>
      </x:c>
      <x:c r="H55" t="str">
        <x:v>Mortgage control</x:v>
      </x:c>
      <x:c r="I55" s="72" t="n">
        <x:v>1200</x:v>
      </x:c>
      <x:c r="J55" s="72" t="str">
        <x:v>Control only</x:v>
      </x:c>
      <x:c r="K55" s="72" t="str">
        <x:v>Control only</x:v>
      </x:c>
      <x:c r="L55" s="72" t="str">
        <x:v>Landlord bank</x:v>
      </x:c>
      <x:c r="M55" s="72" t="str">
        <x:v>RS-2026-12-01-MTG</x:v>
      </x:c>
      <x:c r="N55" s="73" t="n">
        <x:v>0.5</x:v>
      </x:c>
      <x:c r="O55" s="73" t="n">
        <x:v>0.5</x:v>
      </x:c>
      <x:c r="P55" s="64" t="n">
        <x:v>0</x:v>
      </x:c>
      <x:c r="Q55" s="64" t="n">
        <x:v>0</x:v>
      </x:c>
      <x:c r="R55" s="64" t="n">
        <x:v>0</x:v>
      </x:c>
      <x:c r="S55" s="64" t="n">
        <x:v>0</x:v>
      </x:c>
      <x:c r="T55" s="64" t="n">
        <x:v>0</x:v>
      </x:c>
      <x:c r="U55" s="64" t="n">
        <x:v>920</x:v>
      </x:c>
      <x:c r="V55" s="64" t="n">
        <x:f>IF(A55="","",P55*N55)</x:f>
        <x:v>0</x:v>
      </x:c>
      <x:c r="W55" s="64" t="n">
        <x:f>IF(A55="","",P55*O55)</x:f>
        <x:v>0</x:v>
      </x:c>
      <x:c r="X55" s="64" t="n">
        <x:f>IF(A55="","",Q55*N55)</x:f>
        <x:v>0</x:v>
      </x:c>
      <x:c r="Y55" s="64" t="n">
        <x:f>IF(A55="","",Q55*O55)</x:f>
        <x:v>0</x:v>
      </x:c>
      <x:c r="Z55" s="64" t="n">
        <x:f>IF(A55="","",R55*N55)</x:f>
        <x:v>0</x:v>
      </x:c>
      <x:c r="AA55" s="64" t="n">
        <x:f>IF(A55="","",R55*O55)</x:f>
        <x:v>0</x:v>
      </x:c>
      <x:c r="AB55" s="64" t="n">
        <x:v>0</x:v>
      </x:c>
      <x:c r="AC55" s="64" t="n">
        <x:v>920</x:v>
      </x:c>
      <x:c r="AD55" t="str"/>
    </x:row>
    <x:row r="56">
      <x:c r="A56" t="str">
        <x:v>TX-052</x:v>
      </x:c>
      <x:c r="B56" s="58" t="n">
        <x:v>46361</x:v>
      </x:c>
      <x:c r="C56" t="str">
        <x:v>Q3</x:v>
      </x:c>
      <x:c r="D56" t="str">
        <x:v>Rowan Street</x:v>
      </x:c>
      <x:c r="E56" t="str">
        <x:v>Kitchen project — mixed invoice</x:v>
      </x:c>
      <x:c r="F56" s="56" t="n">
        <x:v>7000</x:v>
      </x:c>
      <x:c r="G56" t="str">
        <x:v>Payment</x:v>
      </x:c>
      <x:c r="H56" t="str">
        <x:v>Split required</x:v>
      </x:c>
      <x:c r="I56" s="72" t="n">
        <x:v>3030</x:v>
      </x:c>
      <x:c r="J56" s="72" t="str">
        <x:v>Repairs and maintenance</x:v>
      </x:c>
      <x:c r="K56" s="72" t="str">
        <x:v>Mixed</x:v>
      </x:c>
      <x:c r="L56" s="72" t="str">
        <x:v>Landlord bank</x:v>
      </x:c>
      <x:c r="M56" s="72" t="str">
        <x:v>RS-2026-12-05-KITCHEN</x:v>
      </x:c>
      <x:c r="N56" s="73" t="n">
        <x:v>0.5</x:v>
      </x:c>
      <x:c r="O56" s="73" t="n">
        <x:v>0.5</x:v>
      </x:c>
      <x:c r="P56" s="64" t="n">
        <x:v>0</x:v>
      </x:c>
      <x:c r="Q56" s="64" t="n">
        <x:v>4600</x:v>
      </x:c>
      <x:c r="R56" s="64" t="n">
        <x:v>0</x:v>
      </x:c>
      <x:c r="S56" s="64" t="n">
        <x:v>2400</x:v>
      </x:c>
      <x:c r="T56" s="64" t="n">
        <x:v>0</x:v>
      </x:c>
      <x:c r="U56" s="64" t="n">
        <x:v>0</x:v>
      </x:c>
      <x:c r="V56" s="64" t="n">
        <x:f>IF(A56="","",P56*N56)</x:f>
        <x:v>0</x:v>
      </x:c>
      <x:c r="W56" s="64" t="n">
        <x:f>IF(A56="","",P56*O56)</x:f>
        <x:v>0</x:v>
      </x:c>
      <x:c r="X56" s="64" t="n">
        <x:f>IF(A56="","",Q56*N56)</x:f>
        <x:v>2300</x:v>
      </x:c>
      <x:c r="Y56" s="64" t="n">
        <x:f>IF(A56="","",Q56*O56)</x:f>
        <x:v>2300</x:v>
      </x:c>
      <x:c r="Z56" s="64" t="n">
        <x:f>IF(A56="","",R56*N56)</x:f>
        <x:v>0</x:v>
      </x:c>
      <x:c r="AA56" s="64" t="n">
        <x:f>IF(A56="","",R56*O56)</x:f>
        <x:v>0</x:v>
      </x:c>
      <x:c r="AB56" s="64" t="n">
        <x:v>0</x:v>
      </x:c>
      <x:c r="AC56" s="64" t="n">
        <x:v>7000</x:v>
      </x:c>
      <x:c r="AD56" t="str">
        <x:v>£4,600 like-for-like repair; £2,400 enlargement and improvement.</x:v>
      </x:c>
    </x:row>
    <x:row r="57">
      <x:c r="A57" t="str">
        <x:v>TX-053</x:v>
      </x:c>
      <x:c r="B57" s="58" t="n">
        <x:v>46366</x:v>
      </x:c>
      <x:c r="C57" t="str">
        <x:v>Q3</x:v>
      </x:c>
      <x:c r="D57" t="str">
        <x:v>Willow Court</x:v>
      </x:c>
      <x:c r="E57" t="str">
        <x:v>December rent</x:v>
      </x:c>
      <x:c r="F57" s="56" t="n">
        <x:v>1150</x:v>
      </x:c>
      <x:c r="G57" t="str">
        <x:v>Receipt</x:v>
      </x:c>
      <x:c r="H57" t="str">
        <x:v>Rental income</x:v>
      </x:c>
      <x:c r="I57" s="72" t="n">
        <x:v>2000</x:v>
      </x:c>
      <x:c r="J57" s="72" t="str">
        <x:v>Property receipts</x:v>
      </x:c>
      <x:c r="K57" s="72" t="str">
        <x:v>Allowable revenue</x:v>
      </x:c>
      <x:c r="L57" s="72" t="str">
        <x:v>Letting agent</x:v>
      </x:c>
      <x:c r="M57" s="72" t="str">
        <x:v>WC-2026-12-10-NG-RENT</x:v>
      </x:c>
      <x:c r="N57" s="73" t="n">
        <x:v>1</x:v>
      </x:c>
      <x:c r="O57" s="73" t="n">
        <x:v>0</x:v>
      </x:c>
      <x:c r="P57" s="64" t="n">
        <x:v>1150</x:v>
      </x:c>
      <x:c r="Q57" s="64" t="n">
        <x:v>0</x:v>
      </x:c>
      <x:c r="R57" s="64" t="n">
        <x:v>0</x:v>
      </x:c>
      <x:c r="S57" s="64" t="n">
        <x:v>0</x:v>
      </x:c>
      <x:c r="T57" s="64" t="n">
        <x:v>0</x:v>
      </x:c>
      <x:c r="U57" s="64" t="n">
        <x:v>0</x:v>
      </x:c>
      <x:c r="V57" s="64" t="n">
        <x:f>IF(A57="","",P57*N57)</x:f>
        <x:v>1150</x:v>
      </x:c>
      <x:c r="W57" s="64" t="n">
        <x:f>IF(A57="","",P57*O57)</x:f>
        <x:v>0</x:v>
      </x:c>
      <x:c r="X57" s="64" t="n">
        <x:f>IF(A57="","",Q57*N57)</x:f>
        <x:v>0</x:v>
      </x:c>
      <x:c r="Y57" s="64" t="n">
        <x:f>IF(A57="","",Q57*O57)</x:f>
        <x:v>0</x:v>
      </x:c>
      <x:c r="Z57" s="64" t="n">
        <x:f>IF(A57="","",R57*N57)</x:f>
        <x:v>0</x:v>
      </x:c>
      <x:c r="AA57" s="64" t="n">
        <x:f>IF(A57="","",R57*O57)</x:f>
        <x:v>0</x:v>
      </x:c>
      <x:c r="AB57" s="64" t="n">
        <x:v>0</x:v>
      </x:c>
      <x:c r="AC57" s="64" t="n">
        <x:v>0</x:v>
      </x:c>
      <x:c r="AD57" t="str"/>
    </x:row>
    <x:row r="58">
      <x:c r="A58" t="str">
        <x:v>TX-054</x:v>
      </x:c>
      <x:c r="B58" s="58" t="n">
        <x:v>46366</x:v>
      </x:c>
      <x:c r="C58" t="str">
        <x:v>Q3</x:v>
      </x:c>
      <x:c r="D58" t="str">
        <x:v>Willow Court</x:v>
      </x:c>
      <x:c r="E58" t="str">
        <x:v>Northgate fee</x:v>
      </x:c>
      <x:c r="F58" s="56" t="n">
        <x:v>138</x:v>
      </x:c>
      <x:c r="G58" t="str">
        <x:v>Payment</x:v>
      </x:c>
      <x:c r="H58" t="str">
        <x:v>Management expense</x:v>
      </x:c>
      <x:c r="I58" s="72" t="n">
        <x:v>3000</x:v>
      </x:c>
      <x:c r="J58" s="72" t="str">
        <x:v>Legal, management and professional fees</x:v>
      </x:c>
      <x:c r="K58" s="72" t="str">
        <x:v>Allowable revenue</x:v>
      </x:c>
      <x:c r="L58" s="72" t="str">
        <x:v>Letting agent</x:v>
      </x:c>
      <x:c r="M58" s="72" t="str">
        <x:v>WC-2026-12-10-NG-FEE</x:v>
      </x:c>
      <x:c r="N58" s="73" t="n">
        <x:v>1</x:v>
      </x:c>
      <x:c r="O58" s="73" t="n">
        <x:v>0</x:v>
      </x:c>
      <x:c r="P58" s="64" t="n">
        <x:v>0</x:v>
      </x:c>
      <x:c r="Q58" s="64" t="n">
        <x:v>138</x:v>
      </x:c>
      <x:c r="R58" s="64" t="n">
        <x:v>0</x:v>
      </x:c>
      <x:c r="S58" s="64" t="n">
        <x:v>0</x:v>
      </x:c>
      <x:c r="T58" s="64" t="n">
        <x:v>0</x:v>
      </x:c>
      <x:c r="U58" s="64" t="n">
        <x:v>0</x:v>
      </x:c>
      <x:c r="V58" s="64" t="n">
        <x:f>IF(A58="","",P58*N58)</x:f>
        <x:v>0</x:v>
      </x:c>
      <x:c r="W58" s="64" t="n">
        <x:f>IF(A58="","",P58*O58)</x:f>
        <x:v>0</x:v>
      </x:c>
      <x:c r="X58" s="64" t="n">
        <x:f>IF(A58="","",Q58*N58)</x:f>
        <x:v>138</x:v>
      </x:c>
      <x:c r="Y58" s="64" t="n">
        <x:f>IF(A58="","",Q58*O58)</x:f>
        <x:v>0</x:v>
      </x:c>
      <x:c r="Z58" s="64" t="n">
        <x:f>IF(A58="","",R58*N58)</x:f>
        <x:v>0</x:v>
      </x:c>
      <x:c r="AA58" s="64" t="n">
        <x:f>IF(A58="","",R58*O58)</x:f>
        <x:v>0</x:v>
      </x:c>
      <x:c r="AB58" s="64" t="n">
        <x:v>0</x:v>
      </x:c>
      <x:c r="AC58" s="64" t="n">
        <x:v>0</x:v>
      </x:c>
      <x:c r="AD58" t="str"/>
    </x:row>
    <x:row r="59">
      <x:c r="A59" t="str">
        <x:v>TX-055</x:v>
      </x:c>
      <x:c r="B59" s="58" t="n">
        <x:v>46368</x:v>
      </x:c>
      <x:c r="C59" t="str">
        <x:v>Q3</x:v>
      </x:c>
      <x:c r="D59" t="str">
        <x:v>Rowan Street</x:v>
      </x:c>
      <x:c r="E59" t="str">
        <x:v>Utility-area project</x:v>
      </x:c>
      <x:c r="F59" s="56" t="n">
        <x:v>2800</x:v>
      </x:c>
      <x:c r="G59" t="str">
        <x:v>Payment</x:v>
      </x:c>
      <x:c r="H59" t="str">
        <x:v>Capital improvement</x:v>
      </x:c>
      <x:c r="I59" s="72" t="n">
        <x:v>8100</x:v>
      </x:c>
      <x:c r="J59" s="72" t="str">
        <x:v>Capital costs</x:v>
      </x:c>
      <x:c r="K59" s="72" t="str">
        <x:v>Capital improvement</x:v>
      </x:c>
      <x:c r="L59" s="72" t="str">
        <x:v>Landlord bank</x:v>
      </x:c>
      <x:c r="M59" s="72" t="str">
        <x:v>RS-2026-12-12-UTILITY</x:v>
      </x:c>
      <x:c r="N59" s="73" t="n">
        <x:v>0.5</x:v>
      </x:c>
      <x:c r="O59" s="73" t="n">
        <x:v>0.5</x:v>
      </x:c>
      <x:c r="P59" s="64" t="n">
        <x:v>0</x:v>
      </x:c>
      <x:c r="Q59" s="64" t="n">
        <x:v>0</x:v>
      </x:c>
      <x:c r="R59" s="64" t="n">
        <x:v>0</x:v>
      </x:c>
      <x:c r="S59" s="64" t="n">
        <x:v>2800</x:v>
      </x:c>
      <x:c r="T59" s="64" t="n">
        <x:v>0</x:v>
      </x:c>
      <x:c r="U59" s="64" t="n">
        <x:v>0</x:v>
      </x:c>
      <x:c r="V59" s="64" t="n">
        <x:f>IF(A59="","",P59*N59)</x:f>
        <x:v>0</x:v>
      </x:c>
      <x:c r="W59" s="64" t="n">
        <x:f>IF(A59="","",P59*O59)</x:f>
        <x:v>0</x:v>
      </x:c>
      <x:c r="X59" s="64" t="n">
        <x:f>IF(A59="","",Q59*N59)</x:f>
        <x:v>0</x:v>
      </x:c>
      <x:c r="Y59" s="64" t="n">
        <x:f>IF(A59="","",Q59*O59)</x:f>
        <x:v>0</x:v>
      </x:c>
      <x:c r="Z59" s="64" t="n">
        <x:f>IF(A59="","",R59*N59)</x:f>
        <x:v>0</x:v>
      </x:c>
      <x:c r="AA59" s="64" t="n">
        <x:f>IF(A59="","",R59*O59)</x:f>
        <x:v>0</x:v>
      </x:c>
      <x:c r="AB59" s="64" t="n">
        <x:v>0</x:v>
      </x:c>
      <x:c r="AC59" s="64" t="n">
        <x:v>2800</x:v>
      </x:c>
      <x:c r="AD59" t="str"/>
    </x:row>
    <x:row r="60">
      <x:c r="A60" t="str">
        <x:v>TX-056</x:v>
      </x:c>
      <x:c r="B60" s="58" t="n">
        <x:v>46376</x:v>
      </x:c>
      <x:c r="C60" t="str">
        <x:v>Q3</x:v>
      </x:c>
      <x:c r="D60" t="str">
        <x:v>Shared</x:v>
      </x:c>
      <x:c r="E60" t="str">
        <x:v>Accountant invoice paid personally by Daniel</x:v>
      </x:c>
      <x:c r="F60" s="56" t="n">
        <x:v>420</x:v>
      </x:c>
      <x:c r="G60" t="str">
        <x:v>Payment</x:v>
      </x:c>
      <x:c r="H60" t="str">
        <x:v>Shared professional expense</x:v>
      </x:c>
      <x:c r="I60" s="72" t="n">
        <x:v>3060</x:v>
      </x:c>
      <x:c r="J60" s="72" t="str">
        <x:v>Legal, management and professional fees</x:v>
      </x:c>
      <x:c r="K60" s="72" t="str">
        <x:v>Allowable revenue</x:v>
      </x:c>
      <x:c r="L60" s="72" t="str">
        <x:v>Owner personal account</x:v>
      </x:c>
      <x:c r="M60" s="72" t="str">
        <x:v>SH-2026-12-20-ACCOUNTANT</x:v>
      </x:c>
      <x:c r="N60" s="73" t="n">
        <x:v>0.75</x:v>
      </x:c>
      <x:c r="O60" s="73" t="n">
        <x:v>0.25</x:v>
      </x:c>
      <x:c r="P60" s="64" t="n">
        <x:v>0</x:v>
      </x:c>
      <x:c r="Q60" s="64" t="n">
        <x:v>420</x:v>
      </x:c>
      <x:c r="R60" s="64" t="n">
        <x:v>0</x:v>
      </x:c>
      <x:c r="S60" s="64" t="n">
        <x:v>0</x:v>
      </x:c>
      <x:c r="T60" s="64" t="n">
        <x:v>0</x:v>
      </x:c>
      <x:c r="U60" s="64" t="n">
        <x:v>0</x:v>
      </x:c>
      <x:c r="V60" s="64" t="n">
        <x:f>IF(A60="","",P60*N60)</x:f>
        <x:v>0</x:v>
      </x:c>
      <x:c r="W60" s="64" t="n">
        <x:f>IF(A60="","",P60*O60)</x:f>
        <x:v>0</x:v>
      </x:c>
      <x:c r="X60" s="64" t="n">
        <x:f>IF(A60="","",Q60*N60)</x:f>
        <x:v>315</x:v>
      </x:c>
      <x:c r="Y60" s="64" t="n">
        <x:f>IF(A60="","",Q60*O60)</x:f>
        <x:v>105</x:v>
      </x:c>
      <x:c r="Z60" s="64" t="n">
        <x:f>IF(A60="","",R60*N60)</x:f>
        <x:v>0</x:v>
      </x:c>
      <x:c r="AA60" s="64" t="n">
        <x:f>IF(A60="","",R60*O60)</x:f>
        <x:v>0</x:v>
      </x:c>
      <x:c r="AB60" s="64" t="n">
        <x:v>0</x:v>
      </x:c>
      <x:c r="AC60" s="64" t="n">
        <x:v>0</x:v>
      </x:c>
      <x:c r="AD60" t="str"/>
    </x:row>
    <x:row r="61">
      <x:c r="A61" t="str">
        <x:v>TX-057</x:v>
      </x:c>
      <x:c r="B61" s="58" t="n">
        <x:v>46377</x:v>
      </x:c>
      <x:c r="C61" t="str">
        <x:v>Q3</x:v>
      </x:c>
      <x:c r="D61" t="str">
        <x:v>Owner funding</x:v>
      </x:c>
      <x:c r="E61" t="str">
        <x:v>Daniel reimbursed from property bank</x:v>
      </x:c>
      <x:c r="F61" s="56" t="n">
        <x:v>420</x:v>
      </x:c>
      <x:c r="G61" t="str">
        <x:v>Payment</x:v>
      </x:c>
      <x:c r="H61" t="str">
        <x:v>Clears temporary owner funding</x:v>
      </x:c>
      <x:c r="I61" s="72" t="n">
        <x:v>7350</x:v>
      </x:c>
      <x:c r="J61" s="72" t="str">
        <x:v>Control only</x:v>
      </x:c>
      <x:c r="K61" s="72" t="str">
        <x:v>Control only</x:v>
      </x:c>
      <x:c r="L61" s="72" t="str">
        <x:v>Landlord bank</x:v>
      </x:c>
      <x:c r="M61" s="72" t="str">
        <x:v>SH-2026-12-21-REIMBURSE</x:v>
      </x:c>
      <x:c r="N61" s="73" t="n">
        <x:v>0</x:v>
      </x:c>
      <x:c r="O61" s="73" t="n">
        <x:v>0</x:v>
      </x:c>
      <x:c r="P61" s="64" t="n">
        <x:v>0</x:v>
      </x:c>
      <x:c r="Q61" s="64" t="n">
        <x:v>0</x:v>
      </x:c>
      <x:c r="R61" s="64" t="n">
        <x:v>0</x:v>
      </x:c>
      <x:c r="S61" s="64" t="n">
        <x:v>0</x:v>
      </x:c>
      <x:c r="T61" s="64" t="n">
        <x:v>0</x:v>
      </x:c>
      <x:c r="U61" s="64" t="n">
        <x:v>0</x:v>
      </x:c>
      <x:c r="V61" s="64" t="n">
        <x:f>IF(A61="","",P61*N61)</x:f>
        <x:v>0</x:v>
      </x:c>
      <x:c r="W61" s="64" t="n">
        <x:f>IF(A61="","",P61*O61)</x:f>
        <x:v>0</x:v>
      </x:c>
      <x:c r="X61" s="64" t="n">
        <x:f>IF(A61="","",Q61*N61)</x:f>
        <x:v>0</x:v>
      </x:c>
      <x:c r="Y61" s="64" t="n">
        <x:f>IF(A61="","",Q61*O61)</x:f>
        <x:v>0</x:v>
      </x:c>
      <x:c r="Z61" s="64" t="n">
        <x:f>IF(A61="","",R61*N61)</x:f>
        <x:v>0</x:v>
      </x:c>
      <x:c r="AA61" s="64" t="n">
        <x:f>IF(A61="","",R61*O61)</x:f>
        <x:v>0</x:v>
      </x:c>
      <x:c r="AB61" s="64" t="n">
        <x:v>0</x:v>
      </x:c>
      <x:c r="AC61" s="64" t="n">
        <x:v>420</x:v>
      </x:c>
      <x:c r="AD61" t="str"/>
    </x:row>
    <x:row r="62">
      <x:c r="A62" t="str">
        <x:v>TX-058</x:v>
      </x:c>
      <x:c r="B62" s="58" t="n">
        <x:v>46384</x:v>
      </x:c>
      <x:c r="C62" t="str">
        <x:v>Q3</x:v>
      </x:c>
      <x:c r="D62" t="str">
        <x:v>Shared</x:v>
      </x:c>
      <x:c r="E62" t="str">
        <x:v>Qualifying mileage claim</x:v>
      </x:c>
      <x:c r="F62" s="56" t="n">
        <x:v>165</x:v>
      </x:c>
      <x:c r="G62" t="str">
        <x:v>Payment</x:v>
      </x:c>
      <x:c r="H62" t="str">
        <x:v>Shared expense</x:v>
      </x:c>
      <x:c r="I62" s="72" t="n">
        <x:v>3060</x:v>
      </x:c>
      <x:c r="J62" s="72" t="str">
        <x:v>Other allowable property expenses</x:v>
      </x:c>
      <x:c r="K62" s="72" t="str">
        <x:v>Allowable revenue</x:v>
      </x:c>
      <x:c r="L62" s="72" t="str">
        <x:v>Landlord bank</x:v>
      </x:c>
      <x:c r="M62" s="72" t="str">
        <x:v>SH-2026-12-28-MILEAGE</x:v>
      </x:c>
      <x:c r="N62" s="73" t="n">
        <x:v>0.75</x:v>
      </x:c>
      <x:c r="O62" s="73" t="n">
        <x:v>0.25</x:v>
      </x:c>
      <x:c r="P62" s="64" t="n">
        <x:v>0</x:v>
      </x:c>
      <x:c r="Q62" s="64" t="n">
        <x:v>165</x:v>
      </x:c>
      <x:c r="R62" s="64" t="n">
        <x:v>0</x:v>
      </x:c>
      <x:c r="S62" s="64" t="n">
        <x:v>0</x:v>
      </x:c>
      <x:c r="T62" s="64" t="n">
        <x:v>0</x:v>
      </x:c>
      <x:c r="U62" s="64" t="n">
        <x:v>0</x:v>
      </x:c>
      <x:c r="V62" s="64" t="n">
        <x:f>IF(A62="","",P62*N62)</x:f>
        <x:v>0</x:v>
      </x:c>
      <x:c r="W62" s="64" t="n">
        <x:f>IF(A62="","",P62*O62)</x:f>
        <x:v>0</x:v>
      </x:c>
      <x:c r="X62" s="64" t="n">
        <x:f>IF(A62="","",Q62*N62)</x:f>
        <x:v>123.75</x:v>
      </x:c>
      <x:c r="Y62" s="64" t="n">
        <x:f>IF(A62="","",Q62*O62)</x:f>
        <x:v>41.25</x:v>
      </x:c>
      <x:c r="Z62" s="64" t="n">
        <x:f>IF(A62="","",R62*N62)</x:f>
        <x:v>0</x:v>
      </x:c>
      <x:c r="AA62" s="64" t="n">
        <x:f>IF(A62="","",R62*O62)</x:f>
        <x:v>0</x:v>
      </x:c>
      <x:c r="AB62" s="64" t="n">
        <x:v>0</x:v>
      </x:c>
      <x:c r="AC62" s="64" t="n">
        <x:v>165</x:v>
      </x:c>
      <x:c r="AD62" t="str"/>
    </x:row>
    <x:row r="63">
      <x:c r="A63" t="str">
        <x:v>TX-059</x:v>
      </x:c>
      <x:c r="B63" s="58" t="n">
        <x:v>46388</x:v>
      </x:c>
      <x:c r="C63" t="str">
        <x:v>Q3</x:v>
      </x:c>
      <x:c r="D63" t="str">
        <x:v>Rowan Street</x:v>
      </x:c>
      <x:c r="E63" t="str">
        <x:v>January rent</x:v>
      </x:c>
      <x:c r="F63" s="56" t="n">
        <x:v>1200</x:v>
      </x:c>
      <x:c r="G63" t="str">
        <x:v>Receipt</x:v>
      </x:c>
      <x:c r="H63" t="str">
        <x:v>Rental income</x:v>
      </x:c>
      <x:c r="I63" s="72" t="n">
        <x:v>2000</x:v>
      </x:c>
      <x:c r="J63" s="72" t="str">
        <x:v>Property receipts</x:v>
      </x:c>
      <x:c r="K63" s="72" t="str">
        <x:v>Allowable revenue</x:v>
      </x:c>
      <x:c r="L63" s="72" t="str">
        <x:v>Landlord bank</x:v>
      </x:c>
      <x:c r="M63" s="72" t="str">
        <x:v>RS-2027-01-01-RENT</x:v>
      </x:c>
      <x:c r="N63" s="73" t="n">
        <x:v>0.5</x:v>
      </x:c>
      <x:c r="O63" s="73" t="n">
        <x:v>0.5</x:v>
      </x:c>
      <x:c r="P63" s="64" t="n">
        <x:v>1200</x:v>
      </x:c>
      <x:c r="Q63" s="64" t="n">
        <x:v>0</x:v>
      </x:c>
      <x:c r="R63" s="64" t="n">
        <x:v>0</x:v>
      </x:c>
      <x:c r="S63" s="64" t="n">
        <x:v>0</x:v>
      </x:c>
      <x:c r="T63" s="64" t="n">
        <x:v>0</x:v>
      </x:c>
      <x:c r="U63" s="64" t="n">
        <x:v>0</x:v>
      </x:c>
      <x:c r="V63" s="64" t="n">
        <x:f>IF(A63="","",P63*N63)</x:f>
        <x:v>600</x:v>
      </x:c>
      <x:c r="W63" s="64" t="n">
        <x:f>IF(A63="","",P63*O63)</x:f>
        <x:v>600</x:v>
      </x:c>
      <x:c r="X63" s="64" t="n">
        <x:f>IF(A63="","",Q63*N63)</x:f>
        <x:v>0</x:v>
      </x:c>
      <x:c r="Y63" s="64" t="n">
        <x:f>IF(A63="","",Q63*O63)</x:f>
        <x:v>0</x:v>
      </x:c>
      <x:c r="Z63" s="64" t="n">
        <x:f>IF(A63="","",R63*N63)</x:f>
        <x:v>0</x:v>
      </x:c>
      <x:c r="AA63" s="64" t="n">
        <x:f>IF(A63="","",R63*O63)</x:f>
        <x:v>0</x:v>
      </x:c>
      <x:c r="AB63" s="64" t="n">
        <x:v>1200</x:v>
      </x:c>
      <x:c r="AC63" s="64" t="n">
        <x:v>0</x:v>
      </x:c>
      <x:c r="AD63" t="str"/>
    </x:row>
    <x:row r="64">
      <x:c r="A64" t="str">
        <x:v>TX-060</x:v>
      </x:c>
      <x:c r="B64" s="58" t="n">
        <x:v>46388</x:v>
      </x:c>
      <x:c r="C64" t="str">
        <x:v>Q3</x:v>
      </x:c>
      <x:c r="D64" t="str">
        <x:v>Rowan Street</x:v>
      </x:c>
      <x:c r="E64" t="str">
        <x:v>Mortgage payment</x:v>
      </x:c>
      <x:c r="F64" s="56" t="n">
        <x:v>920</x:v>
      </x:c>
      <x:c r="G64" t="str">
        <x:v>Payment</x:v>
      </x:c>
      <x:c r="H64" t="str">
        <x:v>Mortgage control</x:v>
      </x:c>
      <x:c r="I64" s="72" t="n">
        <x:v>1200</x:v>
      </x:c>
      <x:c r="J64" s="72" t="str">
        <x:v>Control only</x:v>
      </x:c>
      <x:c r="K64" s="72" t="str">
        <x:v>Control only</x:v>
      </x:c>
      <x:c r="L64" s="72" t="str">
        <x:v>Landlord bank</x:v>
      </x:c>
      <x:c r="M64" s="72" t="str">
        <x:v>RS-2027-01-01-MTG</x:v>
      </x:c>
      <x:c r="N64" s="73" t="n">
        <x:v>0.5</x:v>
      </x:c>
      <x:c r="O64" s="73" t="n">
        <x:v>0.5</x:v>
      </x:c>
      <x:c r="P64" s="64" t="n">
        <x:v>0</x:v>
      </x:c>
      <x:c r="Q64" s="64" t="n">
        <x:v>0</x:v>
      </x:c>
      <x:c r="R64" s="64" t="n">
        <x:v>0</x:v>
      </x:c>
      <x:c r="S64" s="64" t="n">
        <x:v>0</x:v>
      </x:c>
      <x:c r="T64" s="64" t="n">
        <x:v>0</x:v>
      </x:c>
      <x:c r="U64" s="64" t="n">
        <x:v>920</x:v>
      </x:c>
      <x:c r="V64" s="64" t="n">
        <x:f>IF(A64="","",P64*N64)</x:f>
        <x:v>0</x:v>
      </x:c>
      <x:c r="W64" s="64" t="n">
        <x:f>IF(A64="","",P64*O64)</x:f>
        <x:v>0</x:v>
      </x:c>
      <x:c r="X64" s="64" t="n">
        <x:f>IF(A64="","",Q64*N64)</x:f>
        <x:v>0</x:v>
      </x:c>
      <x:c r="Y64" s="64" t="n">
        <x:f>IF(A64="","",Q64*O64)</x:f>
        <x:v>0</x:v>
      </x:c>
      <x:c r="Z64" s="64" t="n">
        <x:f>IF(A64="","",R64*N64)</x:f>
        <x:v>0</x:v>
      </x:c>
      <x:c r="AA64" s="64" t="n">
        <x:f>IF(A64="","",R64*O64)</x:f>
        <x:v>0</x:v>
      </x:c>
      <x:c r="AB64" s="64" t="n">
        <x:v>0</x:v>
      </x:c>
      <x:c r="AC64" s="64" t="n">
        <x:v>920</x:v>
      </x:c>
      <x:c r="AD64" t="str"/>
    </x:row>
    <x:row r="65">
      <x:c r="A65" t="str">
        <x:v>TX-061</x:v>
      </x:c>
      <x:c r="B65" s="58" t="n">
        <x:v>46392</x:v>
      </x:c>
      <x:c r="C65" t="str">
        <x:v>Q3</x:v>
      </x:c>
      <x:c r="D65" t="str">
        <x:v>Willow Court</x:v>
      </x:c>
      <x:c r="E65" t="str">
        <x:v>Northgate net remittance</x:v>
      </x:c>
      <x:c r="F65" s="56" t="n">
        <x:v>3036</x:v>
      </x:c>
      <x:c r="G65" t="str">
        <x:v>Receipt</x:v>
      </x:c>
      <x:c r="H65" t="str">
        <x:v>Agent control transfer</x:v>
      </x:c>
      <x:c r="I65" s="72" t="n">
        <x:v>1010</x:v>
      </x:c>
      <x:c r="J65" s="72" t="str">
        <x:v>Control only</x:v>
      </x:c>
      <x:c r="K65" s="72" t="str">
        <x:v>Control only</x:v>
      </x:c>
      <x:c r="L65" s="72" t="str">
        <x:v>Landlord bank</x:v>
      </x:c>
      <x:c r="M65" s="72" t="str">
        <x:v>WC-2027-Q3-NG-REMIT</x:v>
      </x:c>
      <x:c r="N65" s="73" t="n">
        <x:v>1</x:v>
      </x:c>
      <x:c r="O65" s="73" t="n">
        <x:v>0</x:v>
      </x:c>
      <x:c r="P65" s="64" t="n">
        <x:v>0</x:v>
      </x:c>
      <x:c r="Q65" s="64" t="n">
        <x:v>0</x:v>
      </x:c>
      <x:c r="R65" s="64" t="n">
        <x:v>0</x:v>
      </x:c>
      <x:c r="S65" s="64" t="n">
        <x:v>0</x:v>
      </x:c>
      <x:c r="T65" s="64" t="n">
        <x:v>0</x:v>
      </x:c>
      <x:c r="U65" s="64" t="n">
        <x:v>0</x:v>
      </x:c>
      <x:c r="V65" s="64" t="n">
        <x:f>IF(A65="","",P65*N65)</x:f>
        <x:v>0</x:v>
      </x:c>
      <x:c r="W65" s="64" t="n">
        <x:f>IF(A65="","",P65*O65)</x:f>
        <x:v>0</x:v>
      </x:c>
      <x:c r="X65" s="64" t="n">
        <x:f>IF(A65="","",Q65*N65)</x:f>
        <x:v>0</x:v>
      </x:c>
      <x:c r="Y65" s="64" t="n">
        <x:f>IF(A65="","",Q65*O65)</x:f>
        <x:v>0</x:v>
      </x:c>
      <x:c r="Z65" s="64" t="n">
        <x:f>IF(A65="","",R65*N65)</x:f>
        <x:v>0</x:v>
      </x:c>
      <x:c r="AA65" s="64" t="n">
        <x:f>IF(A65="","",R65*O65)</x:f>
        <x:v>0</x:v>
      </x:c>
      <x:c r="AB65" s="64" t="n">
        <x:v>3036</x:v>
      </x:c>
      <x:c r="AC65" s="64" t="n">
        <x:v>0</x:v>
      </x:c>
      <x:c r="AD65" t="str"/>
    </x:row>
    <x:row r="66">
      <x:c r="A66" t="str">
        <x:v>TX-062</x:v>
      </x:c>
      <x:c r="B66" s="58" t="n">
        <x:v>46397</x:v>
      </x:c>
      <x:c r="C66" t="str">
        <x:v>Q4</x:v>
      </x:c>
      <x:c r="D66" t="str">
        <x:v>Willow Court</x:v>
      </x:c>
      <x:c r="E66" t="str">
        <x:v>January rent</x:v>
      </x:c>
      <x:c r="F66" s="56" t="n">
        <x:v>1150</x:v>
      </x:c>
      <x:c r="G66" t="str">
        <x:v>Receipt</x:v>
      </x:c>
      <x:c r="H66" t="str">
        <x:v>Rental income</x:v>
      </x:c>
      <x:c r="I66" s="72" t="n">
        <x:v>2000</x:v>
      </x:c>
      <x:c r="J66" s="72" t="str">
        <x:v>Property receipts</x:v>
      </x:c>
      <x:c r="K66" s="72" t="str">
        <x:v>Allowable revenue</x:v>
      </x:c>
      <x:c r="L66" s="72" t="str">
        <x:v>Letting agent</x:v>
      </x:c>
      <x:c r="M66" s="72" t="str">
        <x:v>WC-2027-01-10-NG-RENT</x:v>
      </x:c>
      <x:c r="N66" s="73" t="n">
        <x:v>1</x:v>
      </x:c>
      <x:c r="O66" s="73" t="n">
        <x:v>0</x:v>
      </x:c>
      <x:c r="P66" s="64" t="n">
        <x:v>1150</x:v>
      </x:c>
      <x:c r="Q66" s="64" t="n">
        <x:v>0</x:v>
      </x:c>
      <x:c r="R66" s="64" t="n">
        <x:v>0</x:v>
      </x:c>
      <x:c r="S66" s="64" t="n">
        <x:v>0</x:v>
      </x:c>
      <x:c r="T66" s="64" t="n">
        <x:v>0</x:v>
      </x:c>
      <x:c r="U66" s="64" t="n">
        <x:v>0</x:v>
      </x:c>
      <x:c r="V66" s="64" t="n">
        <x:f>IF(A66="","",P66*N66)</x:f>
        <x:v>1150</x:v>
      </x:c>
      <x:c r="W66" s="64" t="n">
        <x:f>IF(A66="","",P66*O66)</x:f>
        <x:v>0</x:v>
      </x:c>
      <x:c r="X66" s="64" t="n">
        <x:f>IF(A66="","",Q66*N66)</x:f>
        <x:v>0</x:v>
      </x:c>
      <x:c r="Y66" s="64" t="n">
        <x:f>IF(A66="","",Q66*O66)</x:f>
        <x:v>0</x:v>
      </x:c>
      <x:c r="Z66" s="64" t="n">
        <x:f>IF(A66="","",R66*N66)</x:f>
        <x:v>0</x:v>
      </x:c>
      <x:c r="AA66" s="64" t="n">
        <x:f>IF(A66="","",R66*O66)</x:f>
        <x:v>0</x:v>
      </x:c>
      <x:c r="AB66" s="64" t="n">
        <x:v>0</x:v>
      </x:c>
      <x:c r="AC66" s="64" t="n">
        <x:v>0</x:v>
      </x:c>
      <x:c r="AD66" t="str"/>
    </x:row>
    <x:row r="67">
      <x:c r="A67" t="str">
        <x:v>TX-063</x:v>
      </x:c>
      <x:c r="B67" s="58" t="n">
        <x:v>46397</x:v>
      </x:c>
      <x:c r="C67" t="str">
        <x:v>Q4</x:v>
      </x:c>
      <x:c r="D67" t="str">
        <x:v>Willow Court</x:v>
      </x:c>
      <x:c r="E67" t="str">
        <x:v>Northgate fee</x:v>
      </x:c>
      <x:c r="F67" s="56" t="n">
        <x:v>138</x:v>
      </x:c>
      <x:c r="G67" t="str">
        <x:v>Payment</x:v>
      </x:c>
      <x:c r="H67" t="str">
        <x:v>Management expense</x:v>
      </x:c>
      <x:c r="I67" s="72" t="n">
        <x:v>3000</x:v>
      </x:c>
      <x:c r="J67" s="72" t="str">
        <x:v>Legal, management and professional fees</x:v>
      </x:c>
      <x:c r="K67" s="72" t="str">
        <x:v>Allowable revenue</x:v>
      </x:c>
      <x:c r="L67" s="72" t="str">
        <x:v>Letting agent</x:v>
      </x:c>
      <x:c r="M67" s="72" t="str">
        <x:v>WC-2027-01-10-NG-FEE</x:v>
      </x:c>
      <x:c r="N67" s="73" t="n">
        <x:v>1</x:v>
      </x:c>
      <x:c r="O67" s="73" t="n">
        <x:v>0</x:v>
      </x:c>
      <x:c r="P67" s="64" t="n">
        <x:v>0</x:v>
      </x:c>
      <x:c r="Q67" s="64" t="n">
        <x:v>138</x:v>
      </x:c>
      <x:c r="R67" s="64" t="n">
        <x:v>0</x:v>
      </x:c>
      <x:c r="S67" s="64" t="n">
        <x:v>0</x:v>
      </x:c>
      <x:c r="T67" s="64" t="n">
        <x:v>0</x:v>
      </x:c>
      <x:c r="U67" s="64" t="n">
        <x:v>0</x:v>
      </x:c>
      <x:c r="V67" s="64" t="n">
        <x:f>IF(A67="","",P67*N67)</x:f>
        <x:v>0</x:v>
      </x:c>
      <x:c r="W67" s="64" t="n">
        <x:f>IF(A67="","",P67*O67)</x:f>
        <x:v>0</x:v>
      </x:c>
      <x:c r="X67" s="64" t="n">
        <x:f>IF(A67="","",Q67*N67)</x:f>
        <x:v>138</x:v>
      </x:c>
      <x:c r="Y67" s="64" t="n">
        <x:f>IF(A67="","",Q67*O67)</x:f>
        <x:v>0</x:v>
      </x:c>
      <x:c r="Z67" s="64" t="n">
        <x:f>IF(A67="","",R67*N67)</x:f>
        <x:v>0</x:v>
      </x:c>
      <x:c r="AA67" s="64" t="n">
        <x:f>IF(A67="","",R67*O67)</x:f>
        <x:v>0</x:v>
      </x:c>
      <x:c r="AB67" s="64" t="n">
        <x:v>0</x:v>
      </x:c>
      <x:c r="AC67" s="64" t="n">
        <x:v>0</x:v>
      </x:c>
      <x:c r="AD67" t="str"/>
    </x:row>
    <x:row r="68">
      <x:c r="A68" t="str">
        <x:v>TX-064</x:v>
      </x:c>
      <x:c r="B68" s="58" t="n">
        <x:v>46419</x:v>
      </x:c>
      <x:c r="C68" t="str">
        <x:v>Q4</x:v>
      </x:c>
      <x:c r="D68" t="str">
        <x:v>Rowan Street</x:v>
      </x:c>
      <x:c r="E68" t="str">
        <x:v>February rent</x:v>
      </x:c>
      <x:c r="F68" s="56" t="n">
        <x:v>1200</x:v>
      </x:c>
      <x:c r="G68" t="str">
        <x:v>Receipt</x:v>
      </x:c>
      <x:c r="H68" t="str">
        <x:v>Rental income</x:v>
      </x:c>
      <x:c r="I68" s="72" t="n">
        <x:v>2000</x:v>
      </x:c>
      <x:c r="J68" s="72" t="str">
        <x:v>Property receipts</x:v>
      </x:c>
      <x:c r="K68" s="72" t="str">
        <x:v>Allowable revenue</x:v>
      </x:c>
      <x:c r="L68" s="72" t="str">
        <x:v>Landlord bank</x:v>
      </x:c>
      <x:c r="M68" s="72" t="str">
        <x:v>RS-2027-02-01-RENT</x:v>
      </x:c>
      <x:c r="N68" s="73" t="n">
        <x:v>0.5</x:v>
      </x:c>
      <x:c r="O68" s="73" t="n">
        <x:v>0.5</x:v>
      </x:c>
      <x:c r="P68" s="64" t="n">
        <x:v>1200</x:v>
      </x:c>
      <x:c r="Q68" s="64" t="n">
        <x:v>0</x:v>
      </x:c>
      <x:c r="R68" s="64" t="n">
        <x:v>0</x:v>
      </x:c>
      <x:c r="S68" s="64" t="n">
        <x:v>0</x:v>
      </x:c>
      <x:c r="T68" s="64" t="n">
        <x:v>0</x:v>
      </x:c>
      <x:c r="U68" s="64" t="n">
        <x:v>0</x:v>
      </x:c>
      <x:c r="V68" s="64" t="n">
        <x:f>IF(A68="","",P68*N68)</x:f>
        <x:v>600</x:v>
      </x:c>
      <x:c r="W68" s="64" t="n">
        <x:f>IF(A68="","",P68*O68)</x:f>
        <x:v>600</x:v>
      </x:c>
      <x:c r="X68" s="64" t="n">
        <x:f>IF(A68="","",Q68*N68)</x:f>
        <x:v>0</x:v>
      </x:c>
      <x:c r="Y68" s="64" t="n">
        <x:f>IF(A68="","",Q68*O68)</x:f>
        <x:v>0</x:v>
      </x:c>
      <x:c r="Z68" s="64" t="n">
        <x:f>IF(A68="","",R68*N68)</x:f>
        <x:v>0</x:v>
      </x:c>
      <x:c r="AA68" s="64" t="n">
        <x:f>IF(A68="","",R68*O68)</x:f>
        <x:v>0</x:v>
      </x:c>
      <x:c r="AB68" s="64" t="n">
        <x:v>1200</x:v>
      </x:c>
      <x:c r="AC68" s="64" t="n">
        <x:v>0</x:v>
      </x:c>
      <x:c r="AD68" t="str"/>
    </x:row>
    <x:row r="69">
      <x:c r="A69" t="str">
        <x:v>TX-065</x:v>
      </x:c>
      <x:c r="B69" s="58" t="n">
        <x:v>46419</x:v>
      </x:c>
      <x:c r="C69" t="str">
        <x:v>Q4</x:v>
      </x:c>
      <x:c r="D69" t="str">
        <x:v>Rowan Street</x:v>
      </x:c>
      <x:c r="E69" t="str">
        <x:v>Mortgage payment</x:v>
      </x:c>
      <x:c r="F69" s="56" t="n">
        <x:v>920</x:v>
      </x:c>
      <x:c r="G69" t="str">
        <x:v>Payment</x:v>
      </x:c>
      <x:c r="H69" t="str">
        <x:v>Mortgage control</x:v>
      </x:c>
      <x:c r="I69" s="72" t="n">
        <x:v>1200</x:v>
      </x:c>
      <x:c r="J69" s="72" t="str">
        <x:v>Control only</x:v>
      </x:c>
      <x:c r="K69" s="72" t="str">
        <x:v>Control only</x:v>
      </x:c>
      <x:c r="L69" s="72" t="str">
        <x:v>Landlord bank</x:v>
      </x:c>
      <x:c r="M69" s="72" t="str">
        <x:v>RS-2027-02-01-MTG</x:v>
      </x:c>
      <x:c r="N69" s="73" t="n">
        <x:v>0.5</x:v>
      </x:c>
      <x:c r="O69" s="73" t="n">
        <x:v>0.5</x:v>
      </x:c>
      <x:c r="P69" s="64" t="n">
        <x:v>0</x:v>
      </x:c>
      <x:c r="Q69" s="64" t="n">
        <x:v>0</x:v>
      </x:c>
      <x:c r="R69" s="64" t="n">
        <x:v>0</x:v>
      </x:c>
      <x:c r="S69" s="64" t="n">
        <x:v>0</x:v>
      </x:c>
      <x:c r="T69" s="64" t="n">
        <x:v>0</x:v>
      </x:c>
      <x:c r="U69" s="64" t="n">
        <x:v>920</x:v>
      </x:c>
      <x:c r="V69" s="64" t="n">
        <x:f>IF(A69="","",P69*N69)</x:f>
        <x:v>0</x:v>
      </x:c>
      <x:c r="W69" s="64" t="n">
        <x:f>IF(A69="","",P69*O69)</x:f>
        <x:v>0</x:v>
      </x:c>
      <x:c r="X69" s="64" t="n">
        <x:f>IF(A69="","",Q69*N69)</x:f>
        <x:v>0</x:v>
      </x:c>
      <x:c r="Y69" s="64" t="n">
        <x:f>IF(A69="","",Q69*O69)</x:f>
        <x:v>0</x:v>
      </x:c>
      <x:c r="Z69" s="64" t="n">
        <x:f>IF(A69="","",R69*N69)</x:f>
        <x:v>0</x:v>
      </x:c>
      <x:c r="AA69" s="64" t="n">
        <x:f>IF(A69="","",R69*O69)</x:f>
        <x:v>0</x:v>
      </x:c>
      <x:c r="AB69" s="64" t="n">
        <x:v>0</x:v>
      </x:c>
      <x:c r="AC69" s="64" t="n">
        <x:v>920</x:v>
      </x:c>
      <x:c r="AD69" t="str"/>
    </x:row>
    <x:row r="70">
      <x:c r="A70" t="str">
        <x:v>TX-066</x:v>
      </x:c>
      <x:c r="B70" s="58" t="n">
        <x:v>46428</x:v>
      </x:c>
      <x:c r="C70" t="str">
        <x:v>Q4</x:v>
      </x:c>
      <x:c r="D70" t="str">
        <x:v>Willow Court</x:v>
      </x:c>
      <x:c r="E70" t="str">
        <x:v>February rent</x:v>
      </x:c>
      <x:c r="F70" s="56" t="n">
        <x:v>1150</x:v>
      </x:c>
      <x:c r="G70" t="str">
        <x:v>Receipt</x:v>
      </x:c>
      <x:c r="H70" t="str">
        <x:v>Rental income</x:v>
      </x:c>
      <x:c r="I70" s="72" t="n">
        <x:v>2000</x:v>
      </x:c>
      <x:c r="J70" s="72" t="str">
        <x:v>Property receipts</x:v>
      </x:c>
      <x:c r="K70" s="72" t="str">
        <x:v>Allowable revenue</x:v>
      </x:c>
      <x:c r="L70" s="72" t="str">
        <x:v>Letting agent</x:v>
      </x:c>
      <x:c r="M70" s="72" t="str">
        <x:v>WC-2027-02-10-NG-RENT</x:v>
      </x:c>
      <x:c r="N70" s="73" t="n">
        <x:v>1</x:v>
      </x:c>
      <x:c r="O70" s="73" t="n">
        <x:v>0</x:v>
      </x:c>
      <x:c r="P70" s="64" t="n">
        <x:v>1150</x:v>
      </x:c>
      <x:c r="Q70" s="64" t="n">
        <x:v>0</x:v>
      </x:c>
      <x:c r="R70" s="64" t="n">
        <x:v>0</x:v>
      </x:c>
      <x:c r="S70" s="64" t="n">
        <x:v>0</x:v>
      </x:c>
      <x:c r="T70" s="64" t="n">
        <x:v>0</x:v>
      </x:c>
      <x:c r="U70" s="64" t="n">
        <x:v>0</x:v>
      </x:c>
      <x:c r="V70" s="64" t="n">
        <x:f>IF(A70="","",P70*N70)</x:f>
        <x:v>1150</x:v>
      </x:c>
      <x:c r="W70" s="64" t="n">
        <x:f>IF(A70="","",P70*O70)</x:f>
        <x:v>0</x:v>
      </x:c>
      <x:c r="X70" s="64" t="n">
        <x:f>IF(A70="","",Q70*N70)</x:f>
        <x:v>0</x:v>
      </x:c>
      <x:c r="Y70" s="64" t="n">
        <x:f>IF(A70="","",Q70*O70)</x:f>
        <x:v>0</x:v>
      </x:c>
      <x:c r="Z70" s="64" t="n">
        <x:f>IF(A70="","",R70*N70)</x:f>
        <x:v>0</x:v>
      </x:c>
      <x:c r="AA70" s="64" t="n">
        <x:f>IF(A70="","",R70*O70)</x:f>
        <x:v>0</x:v>
      </x:c>
      <x:c r="AB70" s="64" t="n">
        <x:v>0</x:v>
      </x:c>
      <x:c r="AC70" s="64" t="n">
        <x:v>0</x:v>
      </x:c>
      <x:c r="AD70" t="str"/>
    </x:row>
    <x:row r="71">
      <x:c r="A71" t="str">
        <x:v>TX-067</x:v>
      </x:c>
      <x:c r="B71" s="58" t="n">
        <x:v>46428</x:v>
      </x:c>
      <x:c r="C71" t="str">
        <x:v>Q4</x:v>
      </x:c>
      <x:c r="D71" t="str">
        <x:v>Willow Court</x:v>
      </x:c>
      <x:c r="E71" t="str">
        <x:v>Northgate fee</x:v>
      </x:c>
      <x:c r="F71" s="56" t="n">
        <x:v>138</x:v>
      </x:c>
      <x:c r="G71" t="str">
        <x:v>Payment</x:v>
      </x:c>
      <x:c r="H71" t="str">
        <x:v>Management expense</x:v>
      </x:c>
      <x:c r="I71" s="72" t="n">
        <x:v>3000</x:v>
      </x:c>
      <x:c r="J71" s="72" t="str">
        <x:v>Legal, management and professional fees</x:v>
      </x:c>
      <x:c r="K71" s="72" t="str">
        <x:v>Allowable revenue</x:v>
      </x:c>
      <x:c r="L71" s="72" t="str">
        <x:v>Letting agent</x:v>
      </x:c>
      <x:c r="M71" s="72" t="str">
        <x:v>WC-2027-02-10-NG-FEE</x:v>
      </x:c>
      <x:c r="N71" s="73" t="n">
        <x:v>1</x:v>
      </x:c>
      <x:c r="O71" s="73" t="n">
        <x:v>0</x:v>
      </x:c>
      <x:c r="P71" s="64" t="n">
        <x:v>0</x:v>
      </x:c>
      <x:c r="Q71" s="64" t="n">
        <x:v>138</x:v>
      </x:c>
      <x:c r="R71" s="64" t="n">
        <x:v>0</x:v>
      </x:c>
      <x:c r="S71" s="64" t="n">
        <x:v>0</x:v>
      </x:c>
      <x:c r="T71" s="64" t="n">
        <x:v>0</x:v>
      </x:c>
      <x:c r="U71" s="64" t="n">
        <x:v>0</x:v>
      </x:c>
      <x:c r="V71" s="64" t="n">
        <x:f>IF(A71="","",P71*N71)</x:f>
        <x:v>0</x:v>
      </x:c>
      <x:c r="W71" s="64" t="n">
        <x:f>IF(A71="","",P71*O71)</x:f>
        <x:v>0</x:v>
      </x:c>
      <x:c r="X71" s="64" t="n">
        <x:f>IF(A71="","",Q71*N71)</x:f>
        <x:v>138</x:v>
      </x:c>
      <x:c r="Y71" s="64" t="n">
        <x:f>IF(A71="","",Q71*O71)</x:f>
        <x:v>0</x:v>
      </x:c>
      <x:c r="Z71" s="64" t="n">
        <x:f>IF(A71="","",R71*N71)</x:f>
        <x:v>0</x:v>
      </x:c>
      <x:c r="AA71" s="64" t="n">
        <x:f>IF(A71="","",R71*O71)</x:f>
        <x:v>0</x:v>
      </x:c>
      <x:c r="AB71" s="64" t="n">
        <x:v>0</x:v>
      </x:c>
      <x:c r="AC71" s="64" t="n">
        <x:v>0</x:v>
      </x:c>
      <x:c r="AD71" t="str"/>
    </x:row>
    <x:row r="72">
      <x:c r="A72" t="str">
        <x:v>TX-068</x:v>
      </x:c>
      <x:c r="B72" s="58" t="n">
        <x:v>46433</x:v>
      </x:c>
      <x:c r="C72" t="str">
        <x:v>Q4</x:v>
      </x:c>
      <x:c r="D72" t="str">
        <x:v>Rowan Street</x:v>
      </x:c>
      <x:c r="E72" t="str">
        <x:v>Door repair paid personally by Daniel</x:v>
      </x:c>
      <x:c r="F72" s="56" t="n">
        <x:v>360</x:v>
      </x:c>
      <x:c r="G72" t="str">
        <x:v>Payment</x:v>
      </x:c>
      <x:c r="H72" t="str">
        <x:v>Repair and owner funding</x:v>
      </x:c>
      <x:c r="I72" s="72" t="n">
        <x:v>3030</x:v>
      </x:c>
      <x:c r="J72" s="72" t="str">
        <x:v>Repairs and maintenance</x:v>
      </x:c>
      <x:c r="K72" s="72" t="str">
        <x:v>Allowable revenue</x:v>
      </x:c>
      <x:c r="L72" s="72" t="str">
        <x:v>Owner personal account</x:v>
      </x:c>
      <x:c r="M72" s="72" t="str">
        <x:v>RS-2027-02-15-DOOR</x:v>
      </x:c>
      <x:c r="N72" s="73" t="n">
        <x:v>0.5</x:v>
      </x:c>
      <x:c r="O72" s="73" t="n">
        <x:v>0.5</x:v>
      </x:c>
      <x:c r="P72" s="64" t="n">
        <x:v>0</x:v>
      </x:c>
      <x:c r="Q72" s="64" t="n">
        <x:v>360</x:v>
      </x:c>
      <x:c r="R72" s="64" t="n">
        <x:v>0</x:v>
      </x:c>
      <x:c r="S72" s="64" t="n">
        <x:v>0</x:v>
      </x:c>
      <x:c r="T72" s="64" t="n">
        <x:v>0</x:v>
      </x:c>
      <x:c r="U72" s="64" t="n">
        <x:v>0</x:v>
      </x:c>
      <x:c r="V72" s="64" t="n">
        <x:f>IF(A72="","",P72*N72)</x:f>
        <x:v>0</x:v>
      </x:c>
      <x:c r="W72" s="64" t="n">
        <x:f>IF(A72="","",P72*O72)</x:f>
        <x:v>0</x:v>
      </x:c>
      <x:c r="X72" s="64" t="n">
        <x:f>IF(A72="","",Q72*N72)</x:f>
        <x:v>180</x:v>
      </x:c>
      <x:c r="Y72" s="64" t="n">
        <x:f>IF(A72="","",Q72*O72)</x:f>
        <x:v>180</x:v>
      </x:c>
      <x:c r="Z72" s="64" t="n">
        <x:f>IF(A72="","",R72*N72)</x:f>
        <x:v>0</x:v>
      </x:c>
      <x:c r="AA72" s="64" t="n">
        <x:f>IF(A72="","",R72*O72)</x:f>
        <x:v>0</x:v>
      </x:c>
      <x:c r="AB72" s="64" t="n">
        <x:v>0</x:v>
      </x:c>
      <x:c r="AC72" s="64" t="n">
        <x:v>0</x:v>
      </x:c>
      <x:c r="AD72" t="str">
        <x:v>Daniel funds £180 beyond his economic share; Sophie owes Daniel £180.</x:v>
      </x:c>
    </x:row>
    <x:row r="73">
      <x:c r="A73" t="str">
        <x:v>TX-069</x:v>
      </x:c>
      <x:c r="B73" s="58" t="n">
        <x:v>46438</x:v>
      </x:c>
      <x:c r="C73" t="str">
        <x:v>Q4</x:v>
      </x:c>
      <x:c r="D73" t="str">
        <x:v>Rowan Street</x:v>
      </x:c>
      <x:c r="E73" t="str">
        <x:v>Tenants' contribution towards door repair</x:v>
      </x:c>
      <x:c r="F73" s="56" t="n">
        <x:v>240</x:v>
      </x:c>
      <x:c r="G73" t="str">
        <x:v>Receipt</x:v>
      </x:c>
      <x:c r="H73" t="str">
        <x:v>Other property income</x:v>
      </x:c>
      <x:c r="I73" s="72" t="n">
        <x:v>2010</x:v>
      </x:c>
      <x:c r="J73" s="72" t="str">
        <x:v>Property receipts</x:v>
      </x:c>
      <x:c r="K73" s="72" t="str">
        <x:v>Allowable revenue</x:v>
      </x:c>
      <x:c r="L73" s="72" t="str">
        <x:v>Landlord bank</x:v>
      </x:c>
      <x:c r="M73" s="72" t="str">
        <x:v>RS-2027-02-20-CONTRIB</x:v>
      </x:c>
      <x:c r="N73" s="73" t="n">
        <x:v>0.5</x:v>
      </x:c>
      <x:c r="O73" s="73" t="n">
        <x:v>0.5</x:v>
      </x:c>
      <x:c r="P73" s="64" t="n">
        <x:v>240</x:v>
      </x:c>
      <x:c r="Q73" s="64" t="n">
        <x:v>0</x:v>
      </x:c>
      <x:c r="R73" s="64" t="n">
        <x:v>0</x:v>
      </x:c>
      <x:c r="S73" s="64" t="n">
        <x:v>0</x:v>
      </x:c>
      <x:c r="T73" s="64" t="n">
        <x:v>0</x:v>
      </x:c>
      <x:c r="U73" s="64" t="n">
        <x:v>0</x:v>
      </x:c>
      <x:c r="V73" s="64" t="n">
        <x:f>IF(A73="","",P73*N73)</x:f>
        <x:v>120</x:v>
      </x:c>
      <x:c r="W73" s="64" t="n">
        <x:f>IF(A73="","",P73*O73)</x:f>
        <x:v>120</x:v>
      </x:c>
      <x:c r="X73" s="64" t="n">
        <x:f>IF(A73="","",Q73*N73)</x:f>
        <x:v>0</x:v>
      </x:c>
      <x:c r="Y73" s="64" t="n">
        <x:f>IF(A73="","",Q73*O73)</x:f>
        <x:v>0</x:v>
      </x:c>
      <x:c r="Z73" s="64" t="n">
        <x:f>IF(A73="","",R73*N73)</x:f>
        <x:v>0</x:v>
      </x:c>
      <x:c r="AA73" s="64" t="n">
        <x:f>IF(A73="","",R73*O73)</x:f>
        <x:v>0</x:v>
      </x:c>
      <x:c r="AB73" s="64" t="n">
        <x:v>240</x:v>
      </x:c>
      <x:c r="AC73" s="64" t="n">
        <x:v>0</x:v>
      </x:c>
      <x:c r="AD73" t="str"/>
    </x:row>
    <x:row r="74">
      <x:c r="A74" t="str">
        <x:v>TX-070</x:v>
      </x:c>
      <x:c r="B74" s="58" t="n">
        <x:v>46447</x:v>
      </x:c>
      <x:c r="C74" t="str">
        <x:v>Q4</x:v>
      </x:c>
      <x:c r="D74" t="str">
        <x:v>Rowan Street</x:v>
      </x:c>
      <x:c r="E74" t="str">
        <x:v>March rent</x:v>
      </x:c>
      <x:c r="F74" s="56" t="n">
        <x:v>1200</x:v>
      </x:c>
      <x:c r="G74" t="str">
        <x:v>Receipt</x:v>
      </x:c>
      <x:c r="H74" t="str">
        <x:v>Rental income</x:v>
      </x:c>
      <x:c r="I74" s="72" t="n">
        <x:v>2000</x:v>
      </x:c>
      <x:c r="J74" s="72" t="str">
        <x:v>Property receipts</x:v>
      </x:c>
      <x:c r="K74" s="72" t="str">
        <x:v>Allowable revenue</x:v>
      </x:c>
      <x:c r="L74" s="72" t="str">
        <x:v>Landlord bank</x:v>
      </x:c>
      <x:c r="M74" s="72" t="str">
        <x:v>RS-2027-03-01-RENT</x:v>
      </x:c>
      <x:c r="N74" s="73" t="n">
        <x:v>0.5</x:v>
      </x:c>
      <x:c r="O74" s="73" t="n">
        <x:v>0.5</x:v>
      </x:c>
      <x:c r="P74" s="64" t="n">
        <x:v>1200</x:v>
      </x:c>
      <x:c r="Q74" s="64" t="n">
        <x:v>0</x:v>
      </x:c>
      <x:c r="R74" s="64" t="n">
        <x:v>0</x:v>
      </x:c>
      <x:c r="S74" s="64" t="n">
        <x:v>0</x:v>
      </x:c>
      <x:c r="T74" s="64" t="n">
        <x:v>0</x:v>
      </x:c>
      <x:c r="U74" s="64" t="n">
        <x:v>0</x:v>
      </x:c>
      <x:c r="V74" s="64" t="n">
        <x:f>IF(A74="","",P74*N74)</x:f>
        <x:v>600</x:v>
      </x:c>
      <x:c r="W74" s="64" t="n">
        <x:f>IF(A74="","",P74*O74)</x:f>
        <x:v>600</x:v>
      </x:c>
      <x:c r="X74" s="64" t="n">
        <x:f>IF(A74="","",Q74*N74)</x:f>
        <x:v>0</x:v>
      </x:c>
      <x:c r="Y74" s="64" t="n">
        <x:f>IF(A74="","",Q74*O74)</x:f>
        <x:v>0</x:v>
      </x:c>
      <x:c r="Z74" s="64" t="n">
        <x:f>IF(A74="","",R74*N74)</x:f>
        <x:v>0</x:v>
      </x:c>
      <x:c r="AA74" s="64" t="n">
        <x:f>IF(A74="","",R74*O74)</x:f>
        <x:v>0</x:v>
      </x:c>
      <x:c r="AB74" s="64" t="n">
        <x:v>1200</x:v>
      </x:c>
      <x:c r="AC74" s="64" t="n">
        <x:v>0</x:v>
      </x:c>
      <x:c r="AD74" t="str"/>
    </x:row>
    <x:row r="75">
      <x:c r="A75" t="str">
        <x:v>TX-071</x:v>
      </x:c>
      <x:c r="B75" s="58" t="n">
        <x:v>46447</x:v>
      </x:c>
      <x:c r="C75" t="str">
        <x:v>Q4</x:v>
      </x:c>
      <x:c r="D75" t="str">
        <x:v>Rowan Street</x:v>
      </x:c>
      <x:c r="E75" t="str">
        <x:v>Mortgage payment</x:v>
      </x:c>
      <x:c r="F75" s="56" t="n">
        <x:v>920</x:v>
      </x:c>
      <x:c r="G75" t="str">
        <x:v>Payment</x:v>
      </x:c>
      <x:c r="H75" t="str">
        <x:v>Mortgage control</x:v>
      </x:c>
      <x:c r="I75" s="72" t="n">
        <x:v>1200</x:v>
      </x:c>
      <x:c r="J75" s="72" t="str">
        <x:v>Control only</x:v>
      </x:c>
      <x:c r="K75" s="72" t="str">
        <x:v>Control only</x:v>
      </x:c>
      <x:c r="L75" s="72" t="str">
        <x:v>Landlord bank</x:v>
      </x:c>
      <x:c r="M75" s="72" t="str">
        <x:v>RS-2027-03-01-MTG</x:v>
      </x:c>
      <x:c r="N75" s="73" t="n">
        <x:v>0.5</x:v>
      </x:c>
      <x:c r="O75" s="73" t="n">
        <x:v>0.5</x:v>
      </x:c>
      <x:c r="P75" s="64" t="n">
        <x:v>0</x:v>
      </x:c>
      <x:c r="Q75" s="64" t="n">
        <x:v>0</x:v>
      </x:c>
      <x:c r="R75" s="64" t="n">
        <x:v>0</x:v>
      </x:c>
      <x:c r="S75" s="64" t="n">
        <x:v>0</x:v>
      </x:c>
      <x:c r="T75" s="64" t="n">
        <x:v>0</x:v>
      </x:c>
      <x:c r="U75" s="64" t="n">
        <x:v>920</x:v>
      </x:c>
      <x:c r="V75" s="64" t="n">
        <x:f>IF(A75="","",P75*N75)</x:f>
        <x:v>0</x:v>
      </x:c>
      <x:c r="W75" s="64" t="n">
        <x:f>IF(A75="","",P75*O75)</x:f>
        <x:v>0</x:v>
      </x:c>
      <x:c r="X75" s="64" t="n">
        <x:f>IF(A75="","",Q75*N75)</x:f>
        <x:v>0</x:v>
      </x:c>
      <x:c r="Y75" s="64" t="n">
        <x:f>IF(A75="","",Q75*O75)</x:f>
        <x:v>0</x:v>
      </x:c>
      <x:c r="Z75" s="64" t="n">
        <x:f>IF(A75="","",R75*N75)</x:f>
        <x:v>0</x:v>
      </x:c>
      <x:c r="AA75" s="64" t="n">
        <x:f>IF(A75="","",R75*O75)</x:f>
        <x:v>0</x:v>
      </x:c>
      <x:c r="AB75" s="64" t="n">
        <x:v>0</x:v>
      </x:c>
      <x:c r="AC75" s="64" t="n">
        <x:v>920</x:v>
      </x:c>
      <x:c r="AD75" t="str"/>
    </x:row>
    <x:row r="76">
      <x:c r="A76" t="str">
        <x:v>TX-072</x:v>
      </x:c>
      <x:c r="B76" s="58" t="n">
        <x:v>46456</x:v>
      </x:c>
      <x:c r="C76" t="str">
        <x:v>Q4</x:v>
      </x:c>
      <x:c r="D76" t="str">
        <x:v>Willow Court</x:v>
      </x:c>
      <x:c r="E76" t="str">
        <x:v>March rent becomes due</x:v>
      </x:c>
      <x:c r="F76" s="56" t="n">
        <x:v>1150</x:v>
      </x:c>
      <x:c r="G76" t="str">
        <x:v>Control</x:v>
      </x:c>
      <x:c r="H76" t="str">
        <x:v>Arrears control only</x:v>
      </x:c>
      <x:c r="I76" s="72" t="n">
        <x:v>1020</x:v>
      </x:c>
      <x:c r="J76" s="72" t="str">
        <x:v>Control only</x:v>
      </x:c>
      <x:c r="K76" s="72" t="str">
        <x:v>Control only</x:v>
      </x:c>
      <x:c r="L76" s="72" t="str">
        <x:v>Tenant ledger</x:v>
      </x:c>
      <x:c r="M76" s="72" t="str">
        <x:v>WC-2027-03-10-ARREARS</x:v>
      </x:c>
      <x:c r="N76" s="73" t="n">
        <x:v>1</x:v>
      </x:c>
      <x:c r="O76" s="73" t="n">
        <x:v>0</x:v>
      </x:c>
      <x:c r="P76" s="64" t="n">
        <x:v>0</x:v>
      </x:c>
      <x:c r="Q76" s="64" t="n">
        <x:v>0</x:v>
      </x:c>
      <x:c r="R76" s="64" t="n">
        <x:v>0</x:v>
      </x:c>
      <x:c r="S76" s="64" t="n">
        <x:v>0</x:v>
      </x:c>
      <x:c r="T76" s="64" t="n">
        <x:v>0</x:v>
      </x:c>
      <x:c r="U76" s="64" t="n">
        <x:v>1150</x:v>
      </x:c>
      <x:c r="V76" s="64" t="n">
        <x:f>IF(A76="","",P76*N76)</x:f>
        <x:v>0</x:v>
      </x:c>
      <x:c r="W76" s="64" t="n">
        <x:f>IF(A76="","",P76*O76)</x:f>
        <x:v>0</x:v>
      </x:c>
      <x:c r="X76" s="64" t="n">
        <x:f>IF(A76="","",Q76*N76)</x:f>
        <x:v>0</x:v>
      </x:c>
      <x:c r="Y76" s="64" t="n">
        <x:f>IF(A76="","",Q76*O76)</x:f>
        <x:v>0</x:v>
      </x:c>
      <x:c r="Z76" s="64" t="n">
        <x:f>IF(A76="","",R76*N76)</x:f>
        <x:v>0</x:v>
      </x:c>
      <x:c r="AA76" s="64" t="n">
        <x:f>IF(A76="","",R76*O76)</x:f>
        <x:v>0</x:v>
      </x:c>
      <x:c r="AB76" s="64" t="n">
        <x:v>0</x:v>
      </x:c>
      <x:c r="AC76" s="64" t="n">
        <x:v>0</x:v>
      </x:c>
      <x:c r="AD76" t="str"/>
    </x:row>
    <x:row r="77">
      <x:c r="A77" t="str">
        <x:v>TX-073</x:v>
      </x:c>
      <x:c r="B77" s="58" t="n">
        <x:v>46458</x:v>
      </x:c>
      <x:c r="C77" t="str">
        <x:v>Q4</x:v>
      </x:c>
      <x:c r="D77" t="str">
        <x:v>Willow Court</x:v>
      </x:c>
      <x:c r="E77" t="str">
        <x:v>Washer-dryer purchased</x:v>
      </x:c>
      <x:c r="F77" s="56" t="n">
        <x:v>520</x:v>
      </x:c>
      <x:c r="G77" t="str">
        <x:v>Payment</x:v>
      </x:c>
      <x:c r="H77" t="str">
        <x:v>Domestic-item schedule</x:v>
      </x:c>
      <x:c r="I77" s="72" t="n">
        <x:v>3070</x:v>
      </x:c>
      <x:c r="J77" s="72" t="str">
        <x:v>Control only</x:v>
      </x:c>
      <x:c r="K77" s="72" t="str">
        <x:v>Replacement domestic item</x:v>
      </x:c>
      <x:c r="L77" s="72" t="str">
        <x:v>Landlord bank</x:v>
      </x:c>
      <x:c r="M77" s="72" t="str">
        <x:v>WC-2027-03-12-WASHER</x:v>
      </x:c>
      <x:c r="N77" s="73" t="n">
        <x:v>1</x:v>
      </x:c>
      <x:c r="O77" s="73" t="n">
        <x:v>0</x:v>
      </x:c>
      <x:c r="P77" s="64" t="n">
        <x:v>0</x:v>
      </x:c>
      <x:c r="Q77" s="64" t="n">
        <x:v>0</x:v>
      </x:c>
      <x:c r="R77" s="64" t="n">
        <x:v>0</x:v>
      </x:c>
      <x:c r="S77" s="64" t="n">
        <x:v>0</x:v>
      </x:c>
      <x:c r="T77" s="64" t="n">
        <x:v>0</x:v>
      </x:c>
      <x:c r="U77" s="64" t="n">
        <x:v>520</x:v>
      </x:c>
      <x:c r="V77" s="64" t="n">
        <x:f>IF(A77="","",P77*N77)</x:f>
        <x:v>0</x:v>
      </x:c>
      <x:c r="W77" s="64" t="n">
        <x:f>IF(A77="","",P77*O77)</x:f>
        <x:v>0</x:v>
      </x:c>
      <x:c r="X77" s="64" t="n">
        <x:f>IF(A77="","",Q77*N77)</x:f>
        <x:v>0</x:v>
      </x:c>
      <x:c r="Y77" s="64" t="n">
        <x:f>IF(A77="","",Q77*O77)</x:f>
        <x:v>0</x:v>
      </x:c>
      <x:c r="Z77" s="64" t="n">
        <x:f>IF(A77="","",R77*N77)</x:f>
        <x:v>0</x:v>
      </x:c>
      <x:c r="AA77" s="64" t="n">
        <x:f>IF(A77="","",R77*O77)</x:f>
        <x:v>0</x:v>
      </x:c>
      <x:c r="AB77" s="64" t="n">
        <x:v>0</x:v>
      </x:c>
      <x:c r="AC77" s="64" t="n">
        <x:v>520</x:v>
      </x:c>
      <x:c r="AD77" t="str"/>
    </x:row>
    <x:row r="78">
      <x:c r="A78" t="str">
        <x:v>TX-074</x:v>
      </x:c>
      <x:c r="B78" s="58" t="n">
        <x:v>46458</x:v>
      </x:c>
      <x:c r="C78" t="str">
        <x:v>Q4</x:v>
      </x:c>
      <x:c r="D78" t="str">
        <x:v>Willow Court</x:v>
      </x:c>
      <x:c r="E78" t="str">
        <x:v>Washer-dryer delivery</x:v>
      </x:c>
      <x:c r="F78" s="56" t="n">
        <x:v>25</x:v>
      </x:c>
      <x:c r="G78" t="str">
        <x:v>Payment</x:v>
      </x:c>
      <x:c r="H78" t="str">
        <x:v>Domestic-item schedule</x:v>
      </x:c>
      <x:c r="I78" s="72" t="n">
        <x:v>3070</x:v>
      </x:c>
      <x:c r="J78" s="72" t="str">
        <x:v>Control only</x:v>
      </x:c>
      <x:c r="K78" s="72" t="str">
        <x:v>Replacement domestic item</x:v>
      </x:c>
      <x:c r="L78" s="72" t="str">
        <x:v>Landlord bank</x:v>
      </x:c>
      <x:c r="M78" s="72" t="str">
        <x:v>WC-2027-03-12-DELIVERY</x:v>
      </x:c>
      <x:c r="N78" s="73" t="n">
        <x:v>1</x:v>
      </x:c>
      <x:c r="O78" s="73" t="n">
        <x:v>0</x:v>
      </x:c>
      <x:c r="P78" s="64" t="n">
        <x:v>0</x:v>
      </x:c>
      <x:c r="Q78" s="64" t="n">
        <x:v>0</x:v>
      </x:c>
      <x:c r="R78" s="64" t="n">
        <x:v>0</x:v>
      </x:c>
      <x:c r="S78" s="64" t="n">
        <x:v>0</x:v>
      </x:c>
      <x:c r="T78" s="64" t="n">
        <x:v>0</x:v>
      </x:c>
      <x:c r="U78" s="64" t="n">
        <x:v>25</x:v>
      </x:c>
      <x:c r="V78" s="64" t="n">
        <x:f>IF(A78="","",P78*N78)</x:f>
        <x:v>0</x:v>
      </x:c>
      <x:c r="W78" s="64" t="n">
        <x:f>IF(A78="","",P78*O78)</x:f>
        <x:v>0</x:v>
      </x:c>
      <x:c r="X78" s="64" t="n">
        <x:f>IF(A78="","",Q78*N78)</x:f>
        <x:v>0</x:v>
      </x:c>
      <x:c r="Y78" s="64" t="n">
        <x:f>IF(A78="","",Q78*O78)</x:f>
        <x:v>0</x:v>
      </x:c>
      <x:c r="Z78" s="64" t="n">
        <x:f>IF(A78="","",R78*N78)</x:f>
        <x:v>0</x:v>
      </x:c>
      <x:c r="AA78" s="64" t="n">
        <x:f>IF(A78="","",R78*O78)</x:f>
        <x:v>0</x:v>
      </x:c>
      <x:c r="AB78" s="64" t="n">
        <x:v>0</x:v>
      </x:c>
      <x:c r="AC78" s="64" t="n">
        <x:v>25</x:v>
      </x:c>
      <x:c r="AD78" t="str"/>
    </x:row>
    <x:row r="79">
      <x:c r="A79" t="str">
        <x:v>TX-075</x:v>
      </x:c>
      <x:c r="B79" s="58" t="n">
        <x:v>46458</x:v>
      </x:c>
      <x:c r="C79" t="str">
        <x:v>Q4</x:v>
      </x:c>
      <x:c r="D79" t="str">
        <x:v>Willow Court</x:v>
      </x:c>
      <x:c r="E79" t="str">
        <x:v>Removal of old washing machine</x:v>
      </x:c>
      <x:c r="F79" s="56" t="n">
        <x:v>20</x:v>
      </x:c>
      <x:c r="G79" t="str">
        <x:v>Payment</x:v>
      </x:c>
      <x:c r="H79" t="str">
        <x:v>Domestic-item schedule</x:v>
      </x:c>
      <x:c r="I79" s="72" t="n">
        <x:v>3070</x:v>
      </x:c>
      <x:c r="J79" s="72" t="str">
        <x:v>Control only</x:v>
      </x:c>
      <x:c r="K79" s="72" t="str">
        <x:v>Replacement domestic item</x:v>
      </x:c>
      <x:c r="L79" s="72" t="str">
        <x:v>Landlord bank</x:v>
      </x:c>
      <x:c r="M79" s="72" t="str">
        <x:v>WC-2027-03-12-REMOVAL</x:v>
      </x:c>
      <x:c r="N79" s="73" t="n">
        <x:v>1</x:v>
      </x:c>
      <x:c r="O79" s="73" t="n">
        <x:v>0</x:v>
      </x:c>
      <x:c r="P79" s="64" t="n">
        <x:v>0</x:v>
      </x:c>
      <x:c r="Q79" s="64" t="n">
        <x:v>0</x:v>
      </x:c>
      <x:c r="R79" s="64" t="n">
        <x:v>0</x:v>
      </x:c>
      <x:c r="S79" s="64" t="n">
        <x:v>0</x:v>
      </x:c>
      <x:c r="T79" s="64" t="n">
        <x:v>0</x:v>
      </x:c>
      <x:c r="U79" s="64" t="n">
        <x:v>20</x:v>
      </x:c>
      <x:c r="V79" s="64" t="n">
        <x:f>IF(A79="","",P79*N79)</x:f>
        <x:v>0</x:v>
      </x:c>
      <x:c r="W79" s="64" t="n">
        <x:f>IF(A79="","",P79*O79)</x:f>
        <x:v>0</x:v>
      </x:c>
      <x:c r="X79" s="64" t="n">
        <x:f>IF(A79="","",Q79*N79)</x:f>
        <x:v>0</x:v>
      </x:c>
      <x:c r="Y79" s="64" t="n">
        <x:f>IF(A79="","",Q79*O79)</x:f>
        <x:v>0</x:v>
      </x:c>
      <x:c r="Z79" s="64" t="n">
        <x:f>IF(A79="","",R79*N79)</x:f>
        <x:v>0</x:v>
      </x:c>
      <x:c r="AA79" s="64" t="n">
        <x:f>IF(A79="","",R79*O79)</x:f>
        <x:v>0</x:v>
      </x:c>
      <x:c r="AB79" s="64" t="n">
        <x:v>0</x:v>
      </x:c>
      <x:c r="AC79" s="64" t="n">
        <x:v>20</x:v>
      </x:c>
      <x:c r="AD79" t="str"/>
    </x:row>
    <x:row r="80">
      <x:c r="A80" t="str">
        <x:v>TX-076</x:v>
      </x:c>
      <x:c r="B80" s="58" t="n">
        <x:v>46466</x:v>
      </x:c>
      <x:c r="C80" t="str">
        <x:v>Q4</x:v>
      </x:c>
      <x:c r="D80" t="str">
        <x:v>Willow Court</x:v>
      </x:c>
      <x:c r="E80" t="str">
        <x:v>Old washing machine sold</x:v>
      </x:c>
      <x:c r="F80" s="56" t="n">
        <x:v>30</x:v>
      </x:c>
      <x:c r="G80" t="str">
        <x:v>Receipt</x:v>
      </x:c>
      <x:c r="H80" t="str">
        <x:v>Domestic-item schedule</x:v>
      </x:c>
      <x:c r="I80" s="72" t="n">
        <x:v>3070</x:v>
      </x:c>
      <x:c r="J80" s="72" t="str">
        <x:v>Control only</x:v>
      </x:c>
      <x:c r="K80" s="72" t="str">
        <x:v>Replacement domestic item</x:v>
      </x:c>
      <x:c r="L80" s="72" t="str">
        <x:v>Landlord bank</x:v>
      </x:c>
      <x:c r="M80" s="72" t="str">
        <x:v>WC-2027-03-20-DISPOSAL</x:v>
      </x:c>
      <x:c r="N80" s="73" t="n">
        <x:v>1</x:v>
      </x:c>
      <x:c r="O80" s="73" t="n">
        <x:v>0</x:v>
      </x:c>
      <x:c r="P80" s="64" t="n">
        <x:v>0</x:v>
      </x:c>
      <x:c r="Q80" s="64" t="n">
        <x:v>0</x:v>
      </x:c>
      <x:c r="R80" s="64" t="n">
        <x:v>0</x:v>
      </x:c>
      <x:c r="S80" s="64" t="n">
        <x:v>0</x:v>
      </x:c>
      <x:c r="T80" s="64" t="n">
        <x:v>0</x:v>
      </x:c>
      <x:c r="U80" s="64" t="n">
        <x:v>30</x:v>
      </x:c>
      <x:c r="V80" s="64" t="n">
        <x:f>IF(A80="","",P80*N80)</x:f>
        <x:v>0</x:v>
      </x:c>
      <x:c r="W80" s="64" t="n">
        <x:f>IF(A80="","",P80*O80)</x:f>
        <x:v>0</x:v>
      </x:c>
      <x:c r="X80" s="64" t="n">
        <x:f>IF(A80="","",Q80*N80)</x:f>
        <x:v>0</x:v>
      </x:c>
      <x:c r="Y80" s="64" t="n">
        <x:f>IF(A80="","",Q80*O80)</x:f>
        <x:v>0</x:v>
      </x:c>
      <x:c r="Z80" s="64" t="n">
        <x:f>IF(A80="","",R80*N80)</x:f>
        <x:v>0</x:v>
      </x:c>
      <x:c r="AA80" s="64" t="n">
        <x:f>IF(A80="","",R80*O80)</x:f>
        <x:v>0</x:v>
      </x:c>
      <x:c r="AB80" s="64" t="n">
        <x:v>30</x:v>
      </x:c>
      <x:c r="AC80" s="64" t="n">
        <x:v>0</x:v>
      </x:c>
      <x:c r="AD80" t="str"/>
    </x:row>
    <x:row r="81">
      <x:c r="A81" t="str">
        <x:v>TX-077</x:v>
      </x:c>
      <x:c r="B81" s="58" t="n">
        <x:v>46477</x:v>
      </x:c>
      <x:c r="C81" t="str">
        <x:v>Q4</x:v>
      </x:c>
      <x:c r="D81" t="str">
        <x:v>Rowan Street</x:v>
      </x:c>
      <x:c r="E81" t="str">
        <x:v>April rent received early</x:v>
      </x:c>
      <x:c r="F81" s="56" t="n">
        <x:v>1200</x:v>
      </x:c>
      <x:c r="G81" t="str">
        <x:v>Receipt</x:v>
      </x:c>
      <x:c r="H81" t="str">
        <x:v>Rental income</x:v>
      </x:c>
      <x:c r="I81" s="72" t="n">
        <x:v>2000</x:v>
      </x:c>
      <x:c r="J81" s="72" t="str">
        <x:v>Property receipts</x:v>
      </x:c>
      <x:c r="K81" s="72" t="str">
        <x:v>Allowable revenue</x:v>
      </x:c>
      <x:c r="L81" s="72" t="str">
        <x:v>Landlord bank</x:v>
      </x:c>
      <x:c r="M81" s="72" t="str">
        <x:v>RS-2027-03-31-ADV-RENT</x:v>
      </x:c>
      <x:c r="N81" s="73" t="n">
        <x:v>0.5</x:v>
      </x:c>
      <x:c r="O81" s="73" t="n">
        <x:v>0.5</x:v>
      </x:c>
      <x:c r="P81" s="64" t="n">
        <x:v>1200</x:v>
      </x:c>
      <x:c r="Q81" s="64" t="n">
        <x:v>0</x:v>
      </x:c>
      <x:c r="R81" s="64" t="n">
        <x:v>0</x:v>
      </x:c>
      <x:c r="S81" s="64" t="n">
        <x:v>0</x:v>
      </x:c>
      <x:c r="T81" s="64" t="n">
        <x:v>0</x:v>
      </x:c>
      <x:c r="U81" s="64" t="n">
        <x:v>0</x:v>
      </x:c>
      <x:c r="V81" s="64" t="n">
        <x:f>IF(A81="","",P81*N81)</x:f>
        <x:v>600</x:v>
      </x:c>
      <x:c r="W81" s="64" t="n">
        <x:f>IF(A81="","",P81*O81)</x:f>
        <x:v>600</x:v>
      </x:c>
      <x:c r="X81" s="64" t="n">
        <x:f>IF(A81="","",Q81*N81)</x:f>
        <x:v>0</x:v>
      </x:c>
      <x:c r="Y81" s="64" t="n">
        <x:f>IF(A81="","",Q81*O81)</x:f>
        <x:v>0</x:v>
      </x:c>
      <x:c r="Z81" s="64" t="n">
        <x:f>IF(A81="","",R81*N81)</x:f>
        <x:v>0</x:v>
      </x:c>
      <x:c r="AA81" s="64" t="n">
        <x:f>IF(A81="","",R81*O81)</x:f>
        <x:v>0</x:v>
      </x:c>
      <x:c r="AB81" s="64" t="n">
        <x:v>1200</x:v>
      </x:c>
      <x:c r="AC81" s="64" t="n">
        <x:v>0</x:v>
      </x:c>
      <x:c r="AD81" t="str">
        <x:v>Taxable when received under the cash basis; tenant ledger shows £1,200 advance rent.</x:v>
      </x:c>
    </x:row>
    <x:row r="82">
      <x:c r="A82" t="str">
        <x:v>TX-078</x:v>
      </x:c>
      <x:c r="B82" s="58" t="n">
        <x:v>46478</x:v>
      </x:c>
      <x:c r="C82" t="str">
        <x:v>Q4</x:v>
      </x:c>
      <x:c r="D82" t="str">
        <x:v>Rowan Street</x:v>
      </x:c>
      <x:c r="E82" t="str">
        <x:v>Mortgage payment</x:v>
      </x:c>
      <x:c r="F82" s="56" t="n">
        <x:v>920</x:v>
      </x:c>
      <x:c r="G82" t="str">
        <x:v>Payment</x:v>
      </x:c>
      <x:c r="H82" t="str">
        <x:v>Mortgage control</x:v>
      </x:c>
      <x:c r="I82" s="72" t="n">
        <x:v>1200</x:v>
      </x:c>
      <x:c r="J82" s="72" t="str">
        <x:v>Control only</x:v>
      </x:c>
      <x:c r="K82" s="72" t="str">
        <x:v>Control only</x:v>
      </x:c>
      <x:c r="L82" s="72" t="str">
        <x:v>Landlord bank</x:v>
      </x:c>
      <x:c r="M82" s="72" t="str">
        <x:v>RS-2027-04-01-MTG</x:v>
      </x:c>
      <x:c r="N82" s="73" t="n">
        <x:v>0.5</x:v>
      </x:c>
      <x:c r="O82" s="73" t="n">
        <x:v>0.5</x:v>
      </x:c>
      <x:c r="P82" s="64" t="n">
        <x:v>0</x:v>
      </x:c>
      <x:c r="Q82" s="64" t="n">
        <x:v>0</x:v>
      </x:c>
      <x:c r="R82" s="64" t="n">
        <x:v>0</x:v>
      </x:c>
      <x:c r="S82" s="64" t="n">
        <x:v>0</x:v>
      </x:c>
      <x:c r="T82" s="64" t="n">
        <x:v>0</x:v>
      </x:c>
      <x:c r="U82" s="64" t="n">
        <x:v>920</x:v>
      </x:c>
      <x:c r="V82" s="64" t="n">
        <x:f>IF(A82="","",P82*N82)</x:f>
        <x:v>0</x:v>
      </x:c>
      <x:c r="W82" s="64" t="n">
        <x:f>IF(A82="","",P82*O82)</x:f>
        <x:v>0</x:v>
      </x:c>
      <x:c r="X82" s="64" t="n">
        <x:f>IF(A82="","",Q82*N82)</x:f>
        <x:v>0</x:v>
      </x:c>
      <x:c r="Y82" s="64" t="n">
        <x:f>IF(A82="","",Q82*O82)</x:f>
        <x:v>0</x:v>
      </x:c>
      <x:c r="Z82" s="64" t="n">
        <x:f>IF(A82="","",R82*N82)</x:f>
        <x:v>0</x:v>
      </x:c>
      <x:c r="AA82" s="64" t="n">
        <x:f>IF(A82="","",R82*O82)</x:f>
        <x:v>0</x:v>
      </x:c>
      <x:c r="AB82" s="64" t="n">
        <x:v>0</x:v>
      </x:c>
      <x:c r="AC82" s="64" t="n">
        <x:v>920</x:v>
      </x:c>
      <x:c r="AD82" t="str"/>
    </x:row>
    <x:row r="83">
      <x:c r="A83" t="str">
        <x:v>TX-079</x:v>
      </x:c>
      <x:c r="B83" s="58" t="n">
        <x:v>46482</x:v>
      </x:c>
      <x:c r="C83" t="str">
        <x:v>Q4</x:v>
      </x:c>
      <x:c r="D83" t="str">
        <x:v>Willow Court</x:v>
      </x:c>
      <x:c r="E83" t="str">
        <x:v>Replacement domestic-item deduction</x:v>
      </x:c>
      <x:c r="F83" s="56" t="n">
        <x:v>0</x:v>
      </x:c>
      <x:c r="G83" t="str">
        <x:v>Non-cash adjustment</x:v>
      </x:c>
      <x:c r="H83" t="str">
        <x:v>Year-end statutory deduction</x:v>
      </x:c>
      <x:c r="I83" s="72" t="n">
        <x:v>3070</x:v>
      </x:c>
      <x:c r="J83" s="72" t="str">
        <x:v>Replacement domestic items</x:v>
      </x:c>
      <x:c r="K83" s="72" t="str">
        <x:v>Replacement domestic item</x:v>
      </x:c>
      <x:c r="L83" s="72" t="str">
        <x:v>Domestic Items schedule</x:v>
      </x:c>
      <x:c r="M83" s="72" t="str">
        <x:v>WC-2027-04-05-DOM-ADJ</x:v>
      </x:c>
      <x:c r="N83" s="73" t="n">
        <x:v>1</x:v>
      </x:c>
      <x:c r="O83" s="73" t="n">
        <x:v>0</x:v>
      </x:c>
      <x:c r="P83" s="64" t="n">
        <x:v>0</x:v>
      </x:c>
      <x:c r="Q83" s="64" t="n">
        <x:v>415</x:v>
      </x:c>
      <x:c r="R83" s="64" t="n">
        <x:v>0</x:v>
      </x:c>
      <x:c r="S83" s="64" t="n">
        <x:v>0</x:v>
      </x:c>
      <x:c r="T83" s="64" t="n">
        <x:v>0</x:v>
      </x:c>
      <x:c r="U83" s="64" t="n">
        <x:v>0</x:v>
      </x:c>
      <x:c r="V83" s="64" t="n">
        <x:f>IF(A83="","",P83*N83)</x:f>
        <x:v>0</x:v>
      </x:c>
      <x:c r="W83" s="64" t="n">
        <x:f>IF(A83="","",P83*O83)</x:f>
        <x:v>0</x:v>
      </x:c>
      <x:c r="X83" s="64" t="n">
        <x:f>IF(A83="","",Q83*N83)</x:f>
        <x:v>415</x:v>
      </x:c>
      <x:c r="Y83" s="64" t="n">
        <x:f>IF(A83="","",Q83*O83)</x:f>
        <x:v>0</x:v>
      </x:c>
      <x:c r="Z83" s="64" t="n">
        <x:f>IF(A83="","",R83*N83)</x:f>
        <x:v>0</x:v>
      </x:c>
      <x:c r="AA83" s="64" t="n">
        <x:f>IF(A83="","",R83*O83)</x:f>
        <x:v>0</x:v>
      </x:c>
      <x:c r="AB83" s="64" t="n">
        <x:v>0</x:v>
      </x:c>
      <x:c r="AC83" s="64" t="n">
        <x:v>0</x:v>
      </x:c>
      <x:c r="AD83" t="str">
        <x:v>Equivalent replacement £400 + delivery £25 + removal £20 − proceeds £30. Excluded upgrade £120.</x:v>
      </x:c>
    </x:row>
    <x:row r="84">
      <x:c r="A84" t="str">
        <x:v>TX-080</x:v>
      </x:c>
      <x:c r="B84" s="58" t="n">
        <x:v>46482</x:v>
      </x:c>
      <x:c r="C84" t="str">
        <x:v>Q4</x:v>
      </x:c>
      <x:c r="D84" t="str">
        <x:v>Rowan Street</x:v>
      </x:c>
      <x:c r="E84" t="str">
        <x:v>Annual mortgage interest allocation</x:v>
      </x:c>
      <x:c r="F84" s="56" t="n">
        <x:v>0</x:v>
      </x:c>
      <x:c r="G84" t="str">
        <x:v>Non-cash adjustment</x:v>
      </x:c>
      <x:c r="H84" t="str">
        <x:v>Interest and principal split</x:v>
      </x:c>
      <x:c r="I84" s="72" t="n">
        <x:v>4000</x:v>
      </x:c>
      <x:c r="J84" s="72" t="str">
        <x:v>Residential finance costs</x:v>
      </x:c>
      <x:c r="K84" s="72" t="str">
        <x:v>Residential finance cost</x:v>
      </x:c>
      <x:c r="L84" s="72" t="str">
        <x:v>Mortgage statement</x:v>
      </x:c>
      <x:c r="M84" s="72" t="str">
        <x:v>RS-2027-04-05-MTG-INT</x:v>
      </x:c>
      <x:c r="N84" s="73" t="n">
        <x:v>0.5</x:v>
      </x:c>
      <x:c r="O84" s="73" t="n">
        <x:v>0.5</x:v>
      </x:c>
      <x:c r="P84" s="64" t="n">
        <x:v>0</x:v>
      </x:c>
      <x:c r="Q84" s="64" t="n">
        <x:v>0</x:v>
      </x:c>
      <x:c r="R84" s="64" t="n">
        <x:v>7320</x:v>
      </x:c>
      <x:c r="S84" s="64" t="n">
        <x:v>0</x:v>
      </x:c>
      <x:c r="T84" s="64" t="n">
        <x:v>0</x:v>
      </x:c>
      <x:c r="U84" s="64" t="n">
        <x:v>0</x:v>
      </x:c>
      <x:c r="V84" s="64" t="n">
        <x:f>IF(A84="","",P84*N84)</x:f>
        <x:v>0</x:v>
      </x:c>
      <x:c r="W84" s="64" t="n">
        <x:f>IF(A84="","",P84*O84)</x:f>
        <x:v>0</x:v>
      </x:c>
      <x:c r="X84" s="64" t="n">
        <x:f>IF(A84="","",Q84*N84)</x:f>
        <x:v>0</x:v>
      </x:c>
      <x:c r="Y84" s="64" t="n">
        <x:f>IF(A84="","",Q84*O84)</x:f>
        <x:v>0</x:v>
      </x:c>
      <x:c r="Z84" s="64" t="n">
        <x:f>IF(A84="","",R84*N84)</x:f>
        <x:v>3660</x:v>
      </x:c>
      <x:c r="AA84" s="64" t="n">
        <x:f>IF(A84="","",R84*O84)</x:f>
        <x:v>3660</x:v>
      </x:c>
      <x:c r="AB84" s="64" t="n">
        <x:v>0</x:v>
      </x:c>
      <x:c r="AC84" s="64" t="n">
        <x:v>0</x:v>
      </x:c>
      <x:c r="AD84" t="str"/>
    </x:row>
    <x:row r="85">
      <x:c r="A85" t="str">
        <x:v>TX-081</x:v>
      </x:c>
      <x:c r="B85" s="58" t="n">
        <x:v>46482</x:v>
      </x:c>
      <x:c r="C85" t="str">
        <x:v>Q4</x:v>
      </x:c>
      <x:c r="D85" t="str">
        <x:v>Rowan Street</x:v>
      </x:c>
      <x:c r="E85" t="str">
        <x:v>Annual mortgage principal allocation</x:v>
      </x:c>
      <x:c r="F85" s="56" t="n">
        <x:v>0</x:v>
      </x:c>
      <x:c r="G85" t="str">
        <x:v>Non-cash adjustment</x:v>
      </x:c>
      <x:c r="H85" t="str">
        <x:v>Interest and principal split</x:v>
      </x:c>
      <x:c r="I85" s="72" t="n">
        <x:v>1200</x:v>
      </x:c>
      <x:c r="J85" s="72" t="str">
        <x:v>Control only</x:v>
      </x:c>
      <x:c r="K85" s="72" t="str">
        <x:v>Control only</x:v>
      </x:c>
      <x:c r="L85" s="72" t="str">
        <x:v>Mortgage statement</x:v>
      </x:c>
      <x:c r="M85" s="72" t="str">
        <x:v>RS-2027-04-05-MTG-PRIN</x:v>
      </x:c>
      <x:c r="N85" s="73" t="n">
        <x:v>0.5</x:v>
      </x:c>
      <x:c r="O85" s="73" t="n">
        <x:v>0.5</x:v>
      </x:c>
      <x:c r="P85" s="64" t="n">
        <x:v>0</x:v>
      </x:c>
      <x:c r="Q85" s="64" t="n">
        <x:v>0</x:v>
      </x:c>
      <x:c r="R85" s="64" t="n">
        <x:v>0</x:v>
      </x:c>
      <x:c r="S85" s="64" t="n">
        <x:v>0</x:v>
      </x:c>
      <x:c r="T85" s="64" t="n">
        <x:v>2800</x:v>
      </x:c>
      <x:c r="U85" s="64" t="n">
        <x:v>0</x:v>
      </x:c>
      <x:c r="V85" s="64" t="n">
        <x:f>IF(A85="","",P85*N85)</x:f>
        <x:v>0</x:v>
      </x:c>
      <x:c r="W85" s="64" t="n">
        <x:f>IF(A85="","",P85*O85)</x:f>
        <x:v>0</x:v>
      </x:c>
      <x:c r="X85" s="64" t="n">
        <x:f>IF(A85="","",Q85*N85)</x:f>
        <x:v>0</x:v>
      </x:c>
      <x:c r="Y85" s="64" t="n">
        <x:f>IF(A85="","",Q85*O85)</x:f>
        <x:v>0</x:v>
      </x:c>
      <x:c r="Z85" s="64" t="n">
        <x:f>IF(A85="","",R85*N85)</x:f>
        <x:v>0</x:v>
      </x:c>
      <x:c r="AA85" s="64" t="n">
        <x:f>IF(A85="","",R85*O85)</x:f>
        <x:v>0</x:v>
      </x:c>
      <x:c r="AB85" s="64" t="n">
        <x:v>0</x:v>
      </x:c>
      <x:c r="AC85" s="64" t="n">
        <x:v>0</x:v>
      </x:c>
      <x:c r="AD85" t="str"/>
    </x:row>
    <x:row r="86">
      <x:c r="A86" t="str">
        <x:v>TX-082</x:v>
      </x:c>
      <x:c r="B86" s="58" t="n">
        <x:v>46482</x:v>
      </x:c>
      <x:c r="C86" t="str">
        <x:v>Q4</x:v>
      </x:c>
      <x:c r="D86" t="str">
        <x:v>Willow Court</x:v>
      </x:c>
      <x:c r="E86" t="str">
        <x:v>Northgate net remittance</x:v>
      </x:c>
      <x:c r="F86" s="56" t="n">
        <x:v>2024</x:v>
      </x:c>
      <x:c r="G86" t="str">
        <x:v>Receipt</x:v>
      </x:c>
      <x:c r="H86" t="str">
        <x:v>Agent control transfer</x:v>
      </x:c>
      <x:c r="I86" s="72" t="n">
        <x:v>1010</x:v>
      </x:c>
      <x:c r="J86" s="72" t="str">
        <x:v>Control only</x:v>
      </x:c>
      <x:c r="K86" s="72" t="str">
        <x:v>Control only</x:v>
      </x:c>
      <x:c r="L86" s="72" t="str">
        <x:v>Landlord bank</x:v>
      </x:c>
      <x:c r="M86" s="72" t="str">
        <x:v>WC-2027-Q4-NG-REMIT</x:v>
      </x:c>
      <x:c r="N86" s="73" t="n">
        <x:v>1</x:v>
      </x:c>
      <x:c r="O86" s="73" t="n">
        <x:v>0</x:v>
      </x:c>
      <x:c r="P86" s="64" t="n">
        <x:v>0</x:v>
      </x:c>
      <x:c r="Q86" s="64" t="n">
        <x:v>0</x:v>
      </x:c>
      <x:c r="R86" s="64" t="n">
        <x:v>0</x:v>
      </x:c>
      <x:c r="S86" s="64" t="n">
        <x:v>0</x:v>
      </x:c>
      <x:c r="T86" s="64" t="n">
        <x:v>0</x:v>
      </x:c>
      <x:c r="U86" s="64" t="n">
        <x:v>0</x:v>
      </x:c>
      <x:c r="V86" s="64" t="n">
        <x:f>IF(A86="","",P86*N86)</x:f>
        <x:v>0</x:v>
      </x:c>
      <x:c r="W86" s="64" t="n">
        <x:f>IF(A86="","",P86*O86)</x:f>
        <x:v>0</x:v>
      </x:c>
      <x:c r="X86" s="64" t="n">
        <x:f>IF(A86="","",Q86*N86)</x:f>
        <x:v>0</x:v>
      </x:c>
      <x:c r="Y86" s="64" t="n">
        <x:f>IF(A86="","",Q86*O86)</x:f>
        <x:v>0</x:v>
      </x:c>
      <x:c r="Z86" s="64" t="n">
        <x:f>IF(A86="","",R86*N86)</x:f>
        <x:v>0</x:v>
      </x:c>
      <x:c r="AA86" s="64" t="n">
        <x:f>IF(A86="","",R86*O86)</x:f>
        <x:v>0</x:v>
      </x:c>
      <x:c r="AB86" s="64" t="n">
        <x:v>2024</x:v>
      </x:c>
      <x:c r="AC86" s="64" t="n">
        <x:v>0</x:v>
      </x:c>
      <x:c r="AD86" t="str"/>
    </x:row>
    <x:row r="87">
      <x:c r="A87" t="str">
        <x:v>TX-083</x:v>
      </x:c>
      <x:c r="B87" s="58" t="n">
        <x:v>46484</x:v>
      </x:c>
      <x:c r="C87" t="str">
        <x:v>2027–28</x:v>
      </x:c>
      <x:c r="D87" t="str">
        <x:v>Willow Court</x:v>
      </x:c>
      <x:c r="E87" t="str">
        <x:v>March rent received after year end</x:v>
      </x:c>
      <x:c r="F87" s="56" t="n">
        <x:v>1150</x:v>
      </x:c>
      <x:c r="G87" t="str">
        <x:v>Receipt</x:v>
      </x:c>
      <x:c r="H87" t="str">
        <x:v>2027–28 income</x:v>
      </x:c>
      <x:c r="I87" s="72" t="n">
        <x:v>2000</x:v>
      </x:c>
      <x:c r="J87" s="72" t="str">
        <x:v>Property receipts</x:v>
      </x:c>
      <x:c r="K87" s="72" t="str">
        <x:v>Allowable revenue</x:v>
      </x:c>
      <x:c r="L87" s="72" t="str">
        <x:v>Letting agent</x:v>
      </x:c>
      <x:c r="M87" s="72" t="str">
        <x:v>WC-2027-04-07-NG-ARREARS</x:v>
      </x:c>
      <x:c r="N87" s="73" t="n">
        <x:v>1</x:v>
      </x:c>
      <x:c r="O87" s="73" t="n">
        <x:v>0</x:v>
      </x:c>
      <x:c r="P87" s="64" t="n">
        <x:v>0</x:v>
      </x:c>
      <x:c r="Q87" s="64" t="n">
        <x:v>0</x:v>
      </x:c>
      <x:c r="R87" s="64" t="n">
        <x:v>0</x:v>
      </x:c>
      <x:c r="S87" s="64" t="n">
        <x:v>0</x:v>
      </x:c>
      <x:c r="T87" s="64" t="n">
        <x:v>0</x:v>
      </x:c>
      <x:c r="U87" s="64" t="n">
        <x:v>0</x:v>
      </x:c>
      <x:c r="V87" s="64" t="n">
        <x:f>IF(A87="","",P87*N87)</x:f>
        <x:v>0</x:v>
      </x:c>
      <x:c r="W87" s="64" t="n">
        <x:f>IF(A87="","",P87*O87)</x:f>
        <x:v>0</x:v>
      </x:c>
      <x:c r="X87" s="64" t="n">
        <x:f>IF(A87="","",Q87*N87)</x:f>
        <x:v>0</x:v>
      </x:c>
      <x:c r="Y87" s="64" t="n">
        <x:f>IF(A87="","",Q87*O87)</x:f>
        <x:v>0</x:v>
      </x:c>
      <x:c r="Z87" s="64" t="n">
        <x:f>IF(A87="","",R87*N87)</x:f>
        <x:v>0</x:v>
      </x:c>
      <x:c r="AA87" s="64" t="n">
        <x:f>IF(A87="","",R87*O87)</x:f>
        <x:v>0</x:v>
      </x:c>
      <x:c r="AB87" s="64" t="n">
        <x:v>0</x:v>
      </x:c>
      <x:c r="AC87" s="64" t="n">
        <x:v>0</x:v>
      </x:c>
      <x:c r="AD87" t="str">
        <x:v>Excluded from 2026–27 cash-basis receipts.</x:v>
      </x:c>
    </x:row>
  </x:sheetData>
  <x:mergeCells>
    <x:mergeCell ref="A1:Z1"/>
    <x:mergeCell ref="A2:Z2"/>
  </x:mergeCells>
  <x:pageMargins left="0.7" right="0.7" top="0.75" bottom="0.75" header="0.3" footer="0.3"/>
</x:worksheet>
</file>

<file path=xl/worksheets/sheet5.xml><?xml version="1.0" encoding="utf-8"?>
<x:worksheet xmlns:x="http://schemas.openxmlformats.org/spreadsheetml/2006/main">
  <x:sheetFormatPr defaultRowHeight="15"/>
  <x:cols>
    <x:col min="1" max="1" width="28" hidden="0" customWidth="1"/>
    <x:col min="2" max="2" width="14" hidden="0" customWidth="1"/>
    <x:col min="3" max="3" width="18" hidden="0" customWidth="1"/>
    <x:col min="4" max="4" width="28" hidden="0" customWidth="1"/>
    <x:col min="5" max="5" width="42" hidden="0" customWidth="1"/>
    <x:col min="6" max="6" width="16" hidden="0" customWidth="1"/>
    <x:col min="7" max="7" width="16" hidden="0" customWidth="1"/>
    <x:col min="8" max="8" width="22" hidden="0" customWidth="1"/>
    <x:col min="9" max="9" width="16" hidden="0" customWidth="1"/>
    <x:col min="10" max="10" width="44" hidden="0" customWidth="1"/>
  </x:cols>
  <x:sheetData>
    <x:row r="1" ht="30" customHeight="1">
      <x:c r="A1" s="5" t="str">
        <x:v>Document Reference List</x:v>
      </x:c>
      <x:c r="B1" s="5"/>
      <x:c r="C1" s="5"/>
      <x:c r="D1" s="5"/>
      <x:c r="E1" s="5"/>
      <x:c r="F1" s="5"/>
      <x:c r="G1" s="5"/>
      <x:c r="H1" s="5"/>
      <x:c r="I1" s="5"/>
      <x:c r="J1" s="5"/>
    </x:row>
    <x:row r="2" ht="28" customHeight="1">
      <x:c r="A2" s="12" t="str">
        <x:v>Index to the case-study transaction evidence.</x:v>
      </x:c>
      <x:c r="B2" s="12"/>
      <x:c r="C2" s="12"/>
      <x:c r="D2" s="12"/>
      <x:c r="E2" s="12"/>
      <x:c r="F2" s="12"/>
      <x:c r="G2" s="12"/>
      <x:c r="H2" s="12"/>
      <x:c r="I2" s="12"/>
      <x:c r="J2" s="12"/>
    </x:row>
    <x:row r="4" ht="30" customHeight="1">
      <x:c r="A4" s="45" t="str">
        <x:v>Document reference</x:v>
      </x:c>
      <x:c r="B4" s="45" t="str">
        <x:v>Date</x:v>
      </x:c>
      <x:c r="C4" s="45" t="str">
        <x:v>Property / control</x:v>
      </x:c>
      <x:c r="D4" s="45" t="str">
        <x:v>Document type</x:v>
      </x:c>
      <x:c r="E4" s="45" t="str">
        <x:v>Description / evidence</x:v>
      </x:c>
      <x:c r="F4" s="45" t="str">
        <x:v>Related transaction</x:v>
      </x:c>
      <x:c r="G4" s="45" t="str">
        <x:v>Record class</x:v>
      </x:c>
      <x:c r="H4" s="45" t="str">
        <x:v>Main schedule</x:v>
      </x:c>
      <x:c r="I4" s="45" t="str">
        <x:v>Review status</x:v>
      </x:c>
      <x:c r="J4" s="45" t="str">
        <x:v>Notes</x:v>
      </x:c>
    </x:row>
    <x:row r="5">
      <x:c r="A5" s="72" t="str">
        <x:v>WC-2026-04-10-NG-RENT</x:v>
      </x:c>
      <x:c r="B5" s="82" t="n">
        <x:v>46122</x:v>
      </x:c>
      <x:c r="C5" s="72" t="str">
        <x:v>Willow Court</x:v>
      </x:c>
      <x:c r="D5" s="72" t="str">
        <x:v>Rent / receipt evidence</x:v>
      </x:c>
      <x:c r="E5" s="72" t="str">
        <x:v>April rent received by Northgate</x:v>
      </x:c>
      <x:c r="F5" s="72" t="str">
        <x:v>TX-001</x:v>
      </x:c>
      <x:c r="G5" s="72" t="str">
        <x:v>Annual</x:v>
      </x:c>
      <x:c r="H5" s="72" t="str">
        <x:v>Transaction List</x:v>
      </x:c>
      <x:c r="I5" s="72" t="str">
        <x:v>Reconciled</x:v>
      </x:c>
      <x:c r="J5" s="72" t="str"/>
    </x:row>
    <x:row r="6">
      <x:c r="A6" s="72" t="str">
        <x:v>WC-2026-04-10-NG-FEE</x:v>
      </x:c>
      <x:c r="B6" s="82" t="n">
        <x:v>46122</x:v>
      </x:c>
      <x:c r="C6" s="72" t="str">
        <x:v>Willow Court</x:v>
      </x:c>
      <x:c r="D6" s="72" t="str">
        <x:v>Agent statement</x:v>
      </x:c>
      <x:c r="E6" s="72" t="str">
        <x:v>Northgate fee and VAT</x:v>
      </x:c>
      <x:c r="F6" s="72" t="str">
        <x:v>TX-002</x:v>
      </x:c>
      <x:c r="G6" s="72" t="str">
        <x:v>Annual</x:v>
      </x:c>
      <x:c r="H6" s="72" t="str">
        <x:v>Transaction List</x:v>
      </x:c>
      <x:c r="I6" s="72" t="str">
        <x:v>Reconciled</x:v>
      </x:c>
      <x:c r="J6" s="72" t="str"/>
    </x:row>
    <x:row r="7">
      <x:c r="A7" s="72" t="str">
        <x:v>WC-2026-04-15-GROUND</x:v>
      </x:c>
      <x:c r="B7" s="82" t="n">
        <x:v>46127</x:v>
      </x:c>
      <x:c r="C7" s="72" t="str">
        <x:v>Willow Court</x:v>
      </x:c>
      <x:c r="D7" s="72" t="str">
        <x:v>Invoice / payment evidence</x:v>
      </x:c>
      <x:c r="E7" s="72" t="str">
        <x:v>Ground rent paid</x:v>
      </x:c>
      <x:c r="F7" s="72" t="str">
        <x:v>TX-003</x:v>
      </x:c>
      <x:c r="G7" s="72" t="str">
        <x:v>Annual</x:v>
      </x:c>
      <x:c r="H7" s="72" t="str">
        <x:v>Transaction List</x:v>
      </x:c>
      <x:c r="I7" s="72" t="str">
        <x:v>Reconciled</x:v>
      </x:c>
      <x:c r="J7" s="72" t="str"/>
    </x:row>
    <x:row r="8">
      <x:c r="A8" s="72" t="str">
        <x:v>WC-2026-04-20-INS</x:v>
      </x:c>
      <x:c r="B8" s="82" t="n">
        <x:v>46132</x:v>
      </x:c>
      <x:c r="C8" s="72" t="str">
        <x:v>Willow Court</x:v>
      </x:c>
      <x:c r="D8" s="72" t="str">
        <x:v>Invoice / payment evidence</x:v>
      </x:c>
      <x:c r="E8" s="72" t="str">
        <x:v>Annual insurance paid</x:v>
      </x:c>
      <x:c r="F8" s="72" t="str">
        <x:v>TX-004</x:v>
      </x:c>
      <x:c r="G8" s="72" t="str">
        <x:v>Annual</x:v>
      </x:c>
      <x:c r="H8" s="72" t="str">
        <x:v>Transaction List</x:v>
      </x:c>
      <x:c r="I8" s="72" t="str">
        <x:v>Reconciled</x:v>
      </x:c>
      <x:c r="J8" s="72" t="str"/>
    </x:row>
    <x:row r="9">
      <x:c r="A9" s="72" t="str">
        <x:v>WC-2026-05-10-NG-RENT</x:v>
      </x:c>
      <x:c r="B9" s="82" t="n">
        <x:v>46152</x:v>
      </x:c>
      <x:c r="C9" s="72" t="str">
        <x:v>Willow Court</x:v>
      </x:c>
      <x:c r="D9" s="72" t="str">
        <x:v>Rent / receipt evidence</x:v>
      </x:c>
      <x:c r="E9" s="72" t="str">
        <x:v>May rent received by Northgate</x:v>
      </x:c>
      <x:c r="F9" s="72" t="str">
        <x:v>TX-005</x:v>
      </x:c>
      <x:c r="G9" s="72" t="str">
        <x:v>Annual</x:v>
      </x:c>
      <x:c r="H9" s="72" t="str">
        <x:v>Transaction List</x:v>
      </x:c>
      <x:c r="I9" s="72" t="str">
        <x:v>Reconciled</x:v>
      </x:c>
      <x:c r="J9" s="72" t="str"/>
    </x:row>
    <x:row r="10">
      <x:c r="A10" s="72" t="str">
        <x:v>WC-2026-05-10-NG-FEE</x:v>
      </x:c>
      <x:c r="B10" s="82" t="n">
        <x:v>46152</x:v>
      </x:c>
      <x:c r="C10" s="72" t="str">
        <x:v>Willow Court</x:v>
      </x:c>
      <x:c r="D10" s="72" t="str">
        <x:v>Agent statement</x:v>
      </x:c>
      <x:c r="E10" s="72" t="str">
        <x:v>Northgate fee and VAT</x:v>
      </x:c>
      <x:c r="F10" s="72" t="str">
        <x:v>TX-006</x:v>
      </x:c>
      <x:c r="G10" s="72" t="str">
        <x:v>Annual</x:v>
      </x:c>
      <x:c r="H10" s="72" t="str">
        <x:v>Transaction List</x:v>
      </x:c>
      <x:c r="I10" s="72" t="str">
        <x:v>Reconciled</x:v>
      </x:c>
      <x:c r="J10" s="72" t="str"/>
    </x:row>
    <x:row r="11">
      <x:c r="A11" s="72" t="str">
        <x:v>RS-2026-05-15-COMP</x:v>
      </x:c>
      <x:c r="B11" s="82" t="n">
        <x:v>46157</x:v>
      </x:c>
      <x:c r="C11" s="72" t="str">
        <x:v>Rowan Street</x:v>
      </x:c>
      <x:c r="D11" s="72" t="str">
        <x:v>Completion statement</x:v>
      </x:c>
      <x:c r="E11" s="72" t="str">
        <x:v>Property acquired</x:v>
      </x:c>
      <x:c r="F11" s="72" t="str">
        <x:v>TX-007</x:v>
      </x:c>
      <x:c r="G11" s="72" t="str">
        <x:v>Long-term</x:v>
      </x:c>
      <x:c r="H11" s="72" t="str">
        <x:v>Transaction List</x:v>
      </x:c>
      <x:c r="I11" s="72" t="str">
        <x:v>Reconciled</x:v>
      </x:c>
      <x:c r="J11" s="72" t="str">
        <x:v>Purchase price recorded in permanent capital file; outside the operating bank exercise.</x:v>
      </x:c>
    </x:row>
    <x:row r="12">
      <x:c r="A12" s="72" t="str">
        <x:v>RS-2026-05-15-MTG-ADV</x:v>
      </x:c>
      <x:c r="B12" s="82" t="n">
        <x:v>46157</x:v>
      </x:c>
      <x:c r="C12" s="72" t="str">
        <x:v>Rowan Street</x:v>
      </x:c>
      <x:c r="D12" s="72" t="str">
        <x:v>Mortgage statement / bank evidence</x:v>
      </x:c>
      <x:c r="E12" s="72" t="str">
        <x:v>Mortgage advanced on completion</x:v>
      </x:c>
      <x:c r="F12" s="72" t="str">
        <x:v>TX-008</x:v>
      </x:c>
      <x:c r="G12" s="72" t="str">
        <x:v>Annual</x:v>
      </x:c>
      <x:c r="H12" s="72" t="str">
        <x:v>Transaction List</x:v>
      </x:c>
      <x:c r="I12" s="72" t="str">
        <x:v>Reconciled</x:v>
      </x:c>
      <x:c r="J12" s="72" t="str">
        <x:v>Mortgage advance passes through completion, not the operating bank.</x:v>
      </x:c>
    </x:row>
    <x:row r="13">
      <x:c r="A13" s="72" t="str">
        <x:v>RS-2026-05-18-ADVERT</x:v>
      </x:c>
      <x:c r="B13" s="82" t="n">
        <x:v>46160</x:v>
      </x:c>
      <x:c r="C13" s="72" t="str">
        <x:v>Rowan Street</x:v>
      </x:c>
      <x:c r="D13" s="72" t="str">
        <x:v>Invoice / payment evidence</x:v>
      </x:c>
      <x:c r="E13" s="72" t="str">
        <x:v>Letting advertisement</x:v>
      </x:c>
      <x:c r="F13" s="72" t="str">
        <x:v>TX-009</x:v>
      </x:c>
      <x:c r="G13" s="72" t="str">
        <x:v>Annual</x:v>
      </x:c>
      <x:c r="H13" s="72" t="str">
        <x:v>Transaction List</x:v>
      </x:c>
      <x:c r="I13" s="72" t="str">
        <x:v>Reconciled</x:v>
      </x:c>
      <x:c r="J13" s="72" t="str"/>
    </x:row>
    <x:row r="14">
      <x:c r="A14" s="72" t="str">
        <x:v>RS-2026-05-20-EPC</x:v>
      </x:c>
      <x:c r="B14" s="82" t="n">
        <x:v>46162</x:v>
      </x:c>
      <x:c r="C14" s="72" t="str">
        <x:v>Rowan Street</x:v>
      </x:c>
      <x:c r="D14" s="72" t="str">
        <x:v>Invoice / payment evidence</x:v>
      </x:c>
      <x:c r="E14" s="72" t="str">
        <x:v>EPC</x:v>
      </x:c>
      <x:c r="F14" s="72" t="str">
        <x:v>TX-010</x:v>
      </x:c>
      <x:c r="G14" s="72" t="str">
        <x:v>Annual</x:v>
      </x:c>
      <x:c r="H14" s="72" t="str">
        <x:v>Transaction List</x:v>
      </x:c>
      <x:c r="I14" s="72" t="str">
        <x:v>Reconciled</x:v>
      </x:c>
      <x:c r="J14" s="72" t="str"/>
    </x:row>
    <x:row r="15">
      <x:c r="A15" s="72" t="str">
        <x:v>RS-2026-05-22-CLEAN</x:v>
      </x:c>
      <x:c r="B15" s="82" t="n">
        <x:v>46164</x:v>
      </x:c>
      <x:c r="C15" s="72" t="str">
        <x:v>Rowan Street</x:v>
      </x:c>
      <x:c r="D15" s="72" t="str">
        <x:v>Invoice / payment evidence</x:v>
      </x:c>
      <x:c r="E15" s="72" t="str">
        <x:v>Cleaning</x:v>
      </x:c>
      <x:c r="F15" s="72" t="str">
        <x:v>TX-011</x:v>
      </x:c>
      <x:c r="G15" s="72" t="str">
        <x:v>Annual</x:v>
      </x:c>
      <x:c r="H15" s="72" t="str">
        <x:v>Transaction List</x:v>
      </x:c>
      <x:c r="I15" s="72" t="str">
        <x:v>Reconciled</x:v>
      </x:c>
      <x:c r="J15" s="72" t="str"/>
    </x:row>
    <x:row r="16">
      <x:c r="A16" s="72" t="str">
        <x:v>RS-2026-05-25-INS</x:v>
      </x:c>
      <x:c r="B16" s="82" t="n">
        <x:v>46167</x:v>
      </x:c>
      <x:c r="C16" s="72" t="str">
        <x:v>Rowan Street</x:v>
      </x:c>
      <x:c r="D16" s="72" t="str">
        <x:v>Invoice / payment evidence</x:v>
      </x:c>
      <x:c r="E16" s="72" t="str">
        <x:v>Landlord insurance</x:v>
      </x:c>
      <x:c r="F16" s="72" t="str">
        <x:v>TX-012</x:v>
      </x:c>
      <x:c r="G16" s="72" t="str">
        <x:v>Annual</x:v>
      </x:c>
      <x:c r="H16" s="72" t="str">
        <x:v>Transaction List</x:v>
      </x:c>
      <x:c r="I16" s="72" t="str">
        <x:v>Reconciled</x:v>
      </x:c>
      <x:c r="J16" s="72" t="str"/>
    </x:row>
    <x:row r="17">
      <x:c r="A17" s="72" t="str">
        <x:v>RS-2026-05-28-REDEC</x:v>
      </x:c>
      <x:c r="B17" s="82" t="n">
        <x:v>46170</x:v>
      </x:c>
      <x:c r="C17" s="72" t="str">
        <x:v>Rowan Street</x:v>
      </x:c>
      <x:c r="D17" s="72" t="str">
        <x:v>Invoice / payment evidence</x:v>
      </x:c>
      <x:c r="E17" s="72" t="str">
        <x:v>Redecoration</x:v>
      </x:c>
      <x:c r="F17" s="72" t="str">
        <x:v>TX-013</x:v>
      </x:c>
      <x:c r="G17" s="72" t="str">
        <x:v>Annual</x:v>
      </x:c>
      <x:c r="H17" s="72" t="str">
        <x:v>Transaction List</x:v>
      </x:c>
      <x:c r="I17" s="72" t="str">
        <x:v>Reconciled</x:v>
      </x:c>
      <x:c r="J17" s="72" t="str"/>
    </x:row>
    <x:row r="18">
      <x:c r="A18" s="72" t="str">
        <x:v>RS-2026-06-01-MTG</x:v>
      </x:c>
      <x:c r="B18" s="82" t="n">
        <x:v>46174</x:v>
      </x:c>
      <x:c r="C18" s="72" t="str">
        <x:v>Rowan Street</x:v>
      </x:c>
      <x:c r="D18" s="72" t="str">
        <x:v>Mortgage statement / bank evidence</x:v>
      </x:c>
      <x:c r="E18" s="72" t="str">
        <x:v>Mortgage payment</x:v>
      </x:c>
      <x:c r="F18" s="72" t="str">
        <x:v>TX-014</x:v>
      </x:c>
      <x:c r="G18" s="72" t="str">
        <x:v>Annual</x:v>
      </x:c>
      <x:c r="H18" s="72" t="str">
        <x:v>Transaction List</x:v>
      </x:c>
      <x:c r="I18" s="72" t="str">
        <x:v>Reconciled</x:v>
      </x:c>
      <x:c r="J18" s="72" t="str"/>
    </x:row>
    <x:row r="19">
      <x:c r="A19" s="72" t="str">
        <x:v>WC-2026-06-10-NG-RENT</x:v>
      </x:c>
      <x:c r="B19" s="82" t="n">
        <x:v>46183</x:v>
      </x:c>
      <x:c r="C19" s="72" t="str">
        <x:v>Willow Court</x:v>
      </x:c>
      <x:c r="D19" s="72" t="str">
        <x:v>Rent / receipt evidence</x:v>
      </x:c>
      <x:c r="E19" s="72" t="str">
        <x:v>June rent received by Northgate</x:v>
      </x:c>
      <x:c r="F19" s="72" t="str">
        <x:v>TX-015</x:v>
      </x:c>
      <x:c r="G19" s="72" t="str">
        <x:v>Annual</x:v>
      </x:c>
      <x:c r="H19" s="72" t="str">
        <x:v>Transaction List</x:v>
      </x:c>
      <x:c r="I19" s="72" t="str">
        <x:v>Reconciled</x:v>
      </x:c>
      <x:c r="J19" s="72" t="str"/>
    </x:row>
    <x:row r="20">
      <x:c r="A20" s="72" t="str">
        <x:v>WC-2026-06-10-NG-FEE</x:v>
      </x:c>
      <x:c r="B20" s="82" t="n">
        <x:v>46183</x:v>
      </x:c>
      <x:c r="C20" s="72" t="str">
        <x:v>Willow Court</x:v>
      </x:c>
      <x:c r="D20" s="72" t="str">
        <x:v>Agent statement</x:v>
      </x:c>
      <x:c r="E20" s="72" t="str">
        <x:v>Northgate fee and VAT</x:v>
      </x:c>
      <x:c r="F20" s="72" t="str">
        <x:v>TX-016</x:v>
      </x:c>
      <x:c r="G20" s="72" t="str">
        <x:v>Annual</x:v>
      </x:c>
      <x:c r="H20" s="72" t="str">
        <x:v>Transaction List</x:v>
      </x:c>
      <x:c r="I20" s="72" t="str">
        <x:v>Reconciled</x:v>
      </x:c>
      <x:c r="J20" s="72" t="str"/>
    </x:row>
    <x:row r="21">
      <x:c r="A21" s="72" t="str">
        <x:v>RS-2026-06-15-GAS</x:v>
      </x:c>
      <x:c r="B21" s="82" t="n">
        <x:v>46188</x:v>
      </x:c>
      <x:c r="C21" s="72" t="str">
        <x:v>Rowan Street</x:v>
      </x:c>
      <x:c r="D21" s="72" t="str">
        <x:v>Invoice / payment evidence</x:v>
      </x:c>
      <x:c r="E21" s="72" t="str">
        <x:v>Gas-safety cost</x:v>
      </x:c>
      <x:c r="F21" s="72" t="str">
        <x:v>TX-017</x:v>
      </x:c>
      <x:c r="G21" s="72" t="str">
        <x:v>Annual</x:v>
      </x:c>
      <x:c r="H21" s="72" t="str">
        <x:v>Transaction List</x:v>
      </x:c>
      <x:c r="I21" s="72" t="str">
        <x:v>Reconciled</x:v>
      </x:c>
      <x:c r="J21" s="72" t="str"/>
    </x:row>
    <x:row r="22">
      <x:c r="A22" s="72" t="str">
        <x:v>RS-2026-06-25-FURN</x:v>
      </x:c>
      <x:c r="B22" s="82" t="n">
        <x:v>46198</x:v>
      </x:c>
      <x:c r="C22" s="72" t="str">
        <x:v>Rowan Street</x:v>
      </x:c>
      <x:c r="D22" s="72" t="str">
        <x:v>Invoice / payment evidence</x:v>
      </x:c>
      <x:c r="E22" s="72" t="str">
        <x:v>Initial furniture and equipment</x:v>
      </x:c>
      <x:c r="F22" s="72" t="str">
        <x:v>TX-018</x:v>
      </x:c>
      <x:c r="G22" s="72" t="str">
        <x:v>Annual</x:v>
      </x:c>
      <x:c r="H22" s="72" t="str">
        <x:v>Transaction List</x:v>
      </x:c>
      <x:c r="I22" s="72" t="str">
        <x:v>Reconciled</x:v>
      </x:c>
      <x:c r="J22" s="72" t="str"/>
    </x:row>
    <x:row r="23">
      <x:c r="A23" s="72" t="str">
        <x:v>RS-2026-07-01-RENT</x:v>
      </x:c>
      <x:c r="B23" s="82" t="n">
        <x:v>46204</x:v>
      </x:c>
      <x:c r="C23" s="72" t="str">
        <x:v>Rowan Street</x:v>
      </x:c>
      <x:c r="D23" s="72" t="str">
        <x:v>Rent / receipt evidence</x:v>
      </x:c>
      <x:c r="E23" s="72" t="str">
        <x:v>First rent received</x:v>
      </x:c>
      <x:c r="F23" s="72" t="str">
        <x:v>TX-019</x:v>
      </x:c>
      <x:c r="G23" s="72" t="str">
        <x:v>Annual</x:v>
      </x:c>
      <x:c r="H23" s="72" t="str">
        <x:v>Transaction List</x:v>
      </x:c>
      <x:c r="I23" s="72" t="str">
        <x:v>Reconciled</x:v>
      </x:c>
      <x:c r="J23" s="72" t="str"/>
    </x:row>
    <x:row r="24">
      <x:c r="A24" s="72" t="str">
        <x:v>RS-2026-07-01-DEPOSIT</x:v>
      </x:c>
      <x:c r="B24" s="82" t="n">
        <x:v>46204</x:v>
      </x:c>
      <x:c r="C24" s="72" t="str">
        <x:v>Rowan Street</x:v>
      </x:c>
      <x:c r="D24" s="72" t="str">
        <x:v>Deposit scheme record</x:v>
      </x:c>
      <x:c r="E24" s="72" t="str">
        <x:v>Deposit received and protected</x:v>
      </x:c>
      <x:c r="F24" s="72" t="str">
        <x:v>TX-020</x:v>
      </x:c>
      <x:c r="G24" s="72" t="str">
        <x:v>Annual</x:v>
      </x:c>
      <x:c r="H24" s="72" t="str">
        <x:v>Transaction List</x:v>
      </x:c>
      <x:c r="I24" s="72" t="str">
        <x:v>Reconciled</x:v>
      </x:c>
      <x:c r="J24" s="72" t="str">
        <x:v>Assumed paid directly to the custodial scheme.</x:v>
      </x:c>
    </x:row>
    <x:row r="25">
      <x:c r="A25" s="72" t="str">
        <x:v>RS-2026-07-01-MTG</x:v>
      </x:c>
      <x:c r="B25" s="82" t="n">
        <x:v>46204</x:v>
      </x:c>
      <x:c r="C25" s="72" t="str">
        <x:v>Rowan Street</x:v>
      </x:c>
      <x:c r="D25" s="72" t="str">
        <x:v>Mortgage statement / bank evidence</x:v>
      </x:c>
      <x:c r="E25" s="72" t="str">
        <x:v>Mortgage payment</x:v>
      </x:c>
      <x:c r="F25" s="72" t="str">
        <x:v>TX-021</x:v>
      </x:c>
      <x:c r="G25" s="72" t="str">
        <x:v>Annual</x:v>
      </x:c>
      <x:c r="H25" s="72" t="str">
        <x:v>Transaction List</x:v>
      </x:c>
      <x:c r="I25" s="72" t="str">
        <x:v>Reconciled</x:v>
      </x:c>
      <x:c r="J25" s="72" t="str"/>
    </x:row>
    <x:row r="26">
      <x:c r="A26" s="72" t="str">
        <x:v>WC-2026-07-02-SC</x:v>
      </x:c>
      <x:c r="B26" s="82" t="n">
        <x:v>46205</x:v>
      </x:c>
      <x:c r="C26" s="72" t="str">
        <x:v>Willow Court</x:v>
      </x:c>
      <x:c r="D26" s="72" t="str">
        <x:v>Invoice / payment evidence</x:v>
      </x:c>
      <x:c r="E26" s="72" t="str">
        <x:v>Service charge paid</x:v>
      </x:c>
      <x:c r="F26" s="72" t="str">
        <x:v>TX-022</x:v>
      </x:c>
      <x:c r="G26" s="72" t="str">
        <x:v>Annual</x:v>
      </x:c>
      <x:c r="H26" s="72" t="str">
        <x:v>Transaction List</x:v>
      </x:c>
      <x:c r="I26" s="72" t="str">
        <x:v>Reconciled</x:v>
      </x:c>
      <x:c r="J26" s="72" t="str"/>
    </x:row>
    <x:row r="27">
      <x:c r="A27" s="72" t="str">
        <x:v>WC-2026-Q1-NG-REMIT</x:v>
      </x:c>
      <x:c r="B27" s="82" t="n">
        <x:v>46208</x:v>
      </x:c>
      <x:c r="C27" s="72" t="str">
        <x:v>Willow Court</x:v>
      </x:c>
      <x:c r="D27" s="72" t="str">
        <x:v>Agent statement</x:v>
      </x:c>
      <x:c r="E27" s="72" t="str">
        <x:v>Northgate net remittance</x:v>
      </x:c>
      <x:c r="F27" s="72" t="str">
        <x:v>TX-023</x:v>
      </x:c>
      <x:c r="G27" s="72" t="str">
        <x:v>Annual</x:v>
      </x:c>
      <x:c r="H27" s="72" t="str">
        <x:v>Transaction List</x:v>
      </x:c>
      <x:c r="I27" s="72" t="str">
        <x:v>Reconciled</x:v>
      </x:c>
      <x:c r="J27" s="72" t="str"/>
    </x:row>
    <x:row r="28">
      <x:c r="A28" s="72" t="str">
        <x:v>WC-2026-07-10-NG-RENT</x:v>
      </x:c>
      <x:c r="B28" s="82" t="n">
        <x:v>46213</x:v>
      </x:c>
      <x:c r="C28" s="72" t="str">
        <x:v>Willow Court</x:v>
      </x:c>
      <x:c r="D28" s="72" t="str">
        <x:v>Rent / receipt evidence</x:v>
      </x:c>
      <x:c r="E28" s="72" t="str">
        <x:v>Part-payment of July rent</x:v>
      </x:c>
      <x:c r="F28" s="72" t="str">
        <x:v>TX-024</x:v>
      </x:c>
      <x:c r="G28" s="72" t="str">
        <x:v>Annual</x:v>
      </x:c>
      <x:c r="H28" s="72" t="str">
        <x:v>Transaction List</x:v>
      </x:c>
      <x:c r="I28" s="72" t="str">
        <x:v>Reconciled</x:v>
      </x:c>
      <x:c r="J28" s="72" t="str"/>
    </x:row>
    <x:row r="29">
      <x:c r="A29" s="72" t="str">
        <x:v>WC-2026-07-10-NG-FEE</x:v>
      </x:c>
      <x:c r="B29" s="82" t="n">
        <x:v>46213</x:v>
      </x:c>
      <x:c r="C29" s="72" t="str">
        <x:v>Willow Court</x:v>
      </x:c>
      <x:c r="D29" s="72" t="str">
        <x:v>Agent statement</x:v>
      </x:c>
      <x:c r="E29" s="72" t="str">
        <x:v>Northgate fee on part-payment</x:v>
      </x:c>
      <x:c r="F29" s="72" t="str">
        <x:v>TX-025</x:v>
      </x:c>
      <x:c r="G29" s="72" t="str">
        <x:v>Annual</x:v>
      </x:c>
      <x:c r="H29" s="72" t="str">
        <x:v>Transaction List</x:v>
      </x:c>
      <x:c r="I29" s="72" t="str">
        <x:v>Reconciled</x:v>
      </x:c>
      <x:c r="J29" s="72" t="str"/>
    </x:row>
    <x:row r="30">
      <x:c r="A30" s="72" t="str">
        <x:v>RS-2026-08-01-RENT</x:v>
      </x:c>
      <x:c r="B30" s="82" t="n">
        <x:v>46235</x:v>
      </x:c>
      <x:c r="C30" s="72" t="str">
        <x:v>Rowan Street</x:v>
      </x:c>
      <x:c r="D30" s="72" t="str">
        <x:v>Rent / receipt evidence</x:v>
      </x:c>
      <x:c r="E30" s="72" t="str">
        <x:v>August rent</x:v>
      </x:c>
      <x:c r="F30" s="72" t="str">
        <x:v>TX-026</x:v>
      </x:c>
      <x:c r="G30" s="72" t="str">
        <x:v>Annual</x:v>
      </x:c>
      <x:c r="H30" s="72" t="str">
        <x:v>Transaction List</x:v>
      </x:c>
      <x:c r="I30" s="72" t="str">
        <x:v>Reconciled</x:v>
      </x:c>
      <x:c r="J30" s="72" t="str"/>
    </x:row>
    <x:row r="31">
      <x:c r="A31" s="72" t="str">
        <x:v>RS-2026-08-01-MTG</x:v>
      </x:c>
      <x:c r="B31" s="82" t="n">
        <x:v>46235</x:v>
      </x:c>
      <x:c r="C31" s="72" t="str">
        <x:v>Rowan Street</x:v>
      </x:c>
      <x:c r="D31" s="72" t="str">
        <x:v>Mortgage statement / bank evidence</x:v>
      </x:c>
      <x:c r="E31" s="72" t="str">
        <x:v>Mortgage payment</x:v>
      </x:c>
      <x:c r="F31" s="72" t="str">
        <x:v>TX-027</x:v>
      </x:c>
      <x:c r="G31" s="72" t="str">
        <x:v>Annual</x:v>
      </x:c>
      <x:c r="H31" s="72" t="str">
        <x:v>Transaction List</x:v>
      </x:c>
      <x:c r="I31" s="72" t="str">
        <x:v>Reconciled</x:v>
      </x:c>
      <x:c r="J31" s="72" t="str"/>
    </x:row>
    <x:row r="32">
      <x:c r="A32" s="72" t="str">
        <x:v>WC-2026-08-10-NG-RENT</x:v>
      </x:c>
      <x:c r="B32" s="82" t="n">
        <x:v>46244</x:v>
      </x:c>
      <x:c r="C32" s="72" t="str">
        <x:v>Willow Court</x:v>
      </x:c>
      <x:c r="D32" s="72" t="str">
        <x:v>Rent / receipt evidence</x:v>
      </x:c>
      <x:c r="E32" s="72" t="str">
        <x:v>August rent</x:v>
      </x:c>
      <x:c r="F32" s="72" t="str">
        <x:v>TX-028</x:v>
      </x:c>
      <x:c r="G32" s="72" t="str">
        <x:v>Annual</x:v>
      </x:c>
      <x:c r="H32" s="72" t="str">
        <x:v>Transaction List</x:v>
      </x:c>
      <x:c r="I32" s="72" t="str">
        <x:v>Reconciled</x:v>
      </x:c>
      <x:c r="J32" s="72" t="str"/>
    </x:row>
    <x:row r="33">
      <x:c r="A33" s="72" t="str">
        <x:v>WC-2026-08-10-NG-FEE</x:v>
      </x:c>
      <x:c r="B33" s="82" t="n">
        <x:v>46244</x:v>
      </x:c>
      <x:c r="C33" s="72" t="str">
        <x:v>Willow Court</x:v>
      </x:c>
      <x:c r="D33" s="72" t="str">
        <x:v>Agent statement</x:v>
      </x:c>
      <x:c r="E33" s="72" t="str">
        <x:v>Northgate fee</x:v>
      </x:c>
      <x:c r="F33" s="72" t="str">
        <x:v>TX-029</x:v>
      </x:c>
      <x:c r="G33" s="72" t="str">
        <x:v>Annual</x:v>
      </x:c>
      <x:c r="H33" s="72" t="str">
        <x:v>Transaction List</x:v>
      </x:c>
      <x:c r="I33" s="72" t="str">
        <x:v>Reconciled</x:v>
      </x:c>
      <x:c r="J33" s="72" t="str"/>
    </x:row>
    <x:row r="34">
      <x:c r="A34" s="72" t="str">
        <x:v>WC-2026-08-25-NG-ARREARS</x:v>
      </x:c>
      <x:c r="B34" s="82" t="n">
        <x:v>46259</x:v>
      </x:c>
      <x:c r="C34" s="72" t="str">
        <x:v>Willow Court</x:v>
      </x:c>
      <x:c r="D34" s="72" t="str">
        <x:v>Rent / receipt evidence</x:v>
      </x:c>
      <x:c r="E34" s="72" t="str">
        <x:v>July arrears recovered</x:v>
      </x:c>
      <x:c r="F34" s="72" t="str">
        <x:v>TX-030</x:v>
      </x:c>
      <x:c r="G34" s="72" t="str">
        <x:v>Annual</x:v>
      </x:c>
      <x:c r="H34" s="72" t="str">
        <x:v>Transaction List</x:v>
      </x:c>
      <x:c r="I34" s="72" t="str">
        <x:v>Reconciled</x:v>
      </x:c>
      <x:c r="J34" s="72" t="str"/>
    </x:row>
    <x:row r="35">
      <x:c r="A35" s="72" t="str">
        <x:v>WC-2026-08-25-NG-FEE</x:v>
      </x:c>
      <x:c r="B35" s="82" t="n">
        <x:v>46259</x:v>
      </x:c>
      <x:c r="C35" s="72" t="str">
        <x:v>Willow Court</x:v>
      </x:c>
      <x:c r="D35" s="72" t="str">
        <x:v>Agent statement</x:v>
      </x:c>
      <x:c r="E35" s="72" t="str">
        <x:v>Northgate fee on recovery</x:v>
      </x:c>
      <x:c r="F35" s="72" t="str">
        <x:v>TX-031</x:v>
      </x:c>
      <x:c r="G35" s="72" t="str">
        <x:v>Annual</x:v>
      </x:c>
      <x:c r="H35" s="72" t="str">
        <x:v>Transaction List</x:v>
      </x:c>
      <x:c r="I35" s="72" t="str">
        <x:v>Reconciled</x:v>
      </x:c>
      <x:c r="J35" s="72" t="str"/>
    </x:row>
    <x:row r="36">
      <x:c r="A36" s="72" t="str">
        <x:v>RS-2026-09-01-RENT</x:v>
      </x:c>
      <x:c r="B36" s="82" t="n">
        <x:v>46266</x:v>
      </x:c>
      <x:c r="C36" s="72" t="str">
        <x:v>Rowan Street</x:v>
      </x:c>
      <x:c r="D36" s="72" t="str">
        <x:v>Rent / receipt evidence</x:v>
      </x:c>
      <x:c r="E36" s="72" t="str">
        <x:v>September rent</x:v>
      </x:c>
      <x:c r="F36" s="72" t="str">
        <x:v>TX-032</x:v>
      </x:c>
      <x:c r="G36" s="72" t="str">
        <x:v>Annual</x:v>
      </x:c>
      <x:c r="H36" s="72" t="str">
        <x:v>Transaction List</x:v>
      </x:c>
      <x:c r="I36" s="72" t="str">
        <x:v>Reconciled</x:v>
      </x:c>
      <x:c r="J36" s="72" t="str"/>
    </x:row>
    <x:row r="37">
      <x:c r="A37" s="72" t="str">
        <x:v>RS-2026-09-01-MTG</x:v>
      </x:c>
      <x:c r="B37" s="82" t="n">
        <x:v>46266</x:v>
      </x:c>
      <x:c r="C37" s="72" t="str">
        <x:v>Rowan Street</x:v>
      </x:c>
      <x:c r="D37" s="72" t="str">
        <x:v>Mortgage statement / bank evidence</x:v>
      </x:c>
      <x:c r="E37" s="72" t="str">
        <x:v>Mortgage payment</x:v>
      </x:c>
      <x:c r="F37" s="72" t="str">
        <x:v>TX-033</x:v>
      </x:c>
      <x:c r="G37" s="72" t="str">
        <x:v>Annual</x:v>
      </x:c>
      <x:c r="H37" s="72" t="str">
        <x:v>Transaction List</x:v>
      </x:c>
      <x:c r="I37" s="72" t="str">
        <x:v>Reconciled</x:v>
      </x:c>
      <x:c r="J37" s="72" t="str"/>
    </x:row>
    <x:row r="38">
      <x:c r="A38" s="72" t="str">
        <x:v>WC-2026-09-10-NG-RENT</x:v>
      </x:c>
      <x:c r="B38" s="82" t="n">
        <x:v>46275</x:v>
      </x:c>
      <x:c r="C38" s="72" t="str">
        <x:v>Willow Court</x:v>
      </x:c>
      <x:c r="D38" s="72" t="str">
        <x:v>Rent / receipt evidence</x:v>
      </x:c>
      <x:c r="E38" s="72" t="str">
        <x:v>September rent</x:v>
      </x:c>
      <x:c r="F38" s="72" t="str">
        <x:v>TX-034</x:v>
      </x:c>
      <x:c r="G38" s="72" t="str">
        <x:v>Annual</x:v>
      </x:c>
      <x:c r="H38" s="72" t="str">
        <x:v>Transaction List</x:v>
      </x:c>
      <x:c r="I38" s="72" t="str">
        <x:v>Reconciled</x:v>
      </x:c>
      <x:c r="J38" s="72" t="str"/>
    </x:row>
    <x:row r="39">
      <x:c r="A39" s="72" t="str">
        <x:v>WC-2026-09-10-NG-FEE</x:v>
      </x:c>
      <x:c r="B39" s="82" t="n">
        <x:v>46275</x:v>
      </x:c>
      <x:c r="C39" s="72" t="str">
        <x:v>Willow Court</x:v>
      </x:c>
      <x:c r="D39" s="72" t="str">
        <x:v>Agent statement</x:v>
      </x:c>
      <x:c r="E39" s="72" t="str">
        <x:v>Northgate fee</x:v>
      </x:c>
      <x:c r="F39" s="72" t="str">
        <x:v>TX-035</x:v>
      </x:c>
      <x:c r="G39" s="72" t="str">
        <x:v>Annual</x:v>
      </x:c>
      <x:c r="H39" s="72" t="str">
        <x:v>Transaction List</x:v>
      </x:c>
      <x:c r="I39" s="72" t="str">
        <x:v>Reconciled</x:v>
      </x:c>
      <x:c r="J39" s="72" t="str"/>
    </x:row>
    <x:row r="40">
      <x:c r="A40" s="72" t="str">
        <x:v>WC-2026-09-15-BOILER</x:v>
      </x:c>
      <x:c r="B40" s="82" t="n">
        <x:v>46280</x:v>
      </x:c>
      <x:c r="C40" s="72" t="str">
        <x:v>Willow Court</x:v>
      </x:c>
      <x:c r="D40" s="72" t="str">
        <x:v>Invoice / payment evidence</x:v>
      </x:c>
      <x:c r="E40" s="72" t="str">
        <x:v>Boiler-pump repair paid by Northgate</x:v>
      </x:c>
      <x:c r="F40" s="72" t="str">
        <x:v>TX-036</x:v>
      </x:c>
      <x:c r="G40" s="72" t="str">
        <x:v>Annual</x:v>
      </x:c>
      <x:c r="H40" s="72" t="str">
        <x:v>Transaction List</x:v>
      </x:c>
      <x:c r="I40" s="72" t="str">
        <x:v>Reconciled</x:v>
      </x:c>
      <x:c r="J40" s="72" t="str"/>
    </x:row>
    <x:row r="41">
      <x:c r="A41" s="72" t="str">
        <x:v>RS-2026-10-01-RENT</x:v>
      </x:c>
      <x:c r="B41" s="82" t="n">
        <x:v>46296</x:v>
      </x:c>
      <x:c r="C41" s="72" t="str">
        <x:v>Rowan Street</x:v>
      </x:c>
      <x:c r="D41" s="72" t="str">
        <x:v>Rent / receipt evidence</x:v>
      </x:c>
      <x:c r="E41" s="72" t="str">
        <x:v>October rent</x:v>
      </x:c>
      <x:c r="F41" s="72" t="str">
        <x:v>TX-037</x:v>
      </x:c>
      <x:c r="G41" s="72" t="str">
        <x:v>Annual</x:v>
      </x:c>
      <x:c r="H41" s="72" t="str">
        <x:v>Transaction List</x:v>
      </x:c>
      <x:c r="I41" s="72" t="str">
        <x:v>Reconciled</x:v>
      </x:c>
      <x:c r="J41" s="72" t="str"/>
    </x:row>
    <x:row r="42">
      <x:c r="A42" s="72" t="str">
        <x:v>RS-2026-10-01-MTG</x:v>
      </x:c>
      <x:c r="B42" s="82" t="n">
        <x:v>46296</x:v>
      </x:c>
      <x:c r="C42" s="72" t="str">
        <x:v>Rowan Street</x:v>
      </x:c>
      <x:c r="D42" s="72" t="str">
        <x:v>Mortgage statement / bank evidence</x:v>
      </x:c>
      <x:c r="E42" s="72" t="str">
        <x:v>Mortgage payment</x:v>
      </x:c>
      <x:c r="F42" s="72" t="str">
        <x:v>TX-038</x:v>
      </x:c>
      <x:c r="G42" s="72" t="str">
        <x:v>Annual</x:v>
      </x:c>
      <x:c r="H42" s="72" t="str">
        <x:v>Transaction List</x:v>
      </x:c>
      <x:c r="I42" s="72" t="str">
        <x:v>Reconciled</x:v>
      </x:c>
      <x:c r="J42" s="72" t="str"/>
    </x:row>
    <x:row r="43">
      <x:c r="A43" s="72" t="str">
        <x:v>SH-2026-10-05-SOFTWARE</x:v>
      </x:c>
      <x:c r="B43" s="82" t="n">
        <x:v>46300</x:v>
      </x:c>
      <x:c r="C43" s="72" t="str">
        <x:v>Shared</x:v>
      </x:c>
      <x:c r="D43" s="72" t="str">
        <x:v>Invoice / payment evidence</x:v>
      </x:c>
      <x:c r="E43" s="72" t="str">
        <x:v>Bookkeeping software</x:v>
      </x:c>
      <x:c r="F43" s="72" t="str">
        <x:v>TX-039</x:v>
      </x:c>
      <x:c r="G43" s="72" t="str">
        <x:v>Annual</x:v>
      </x:c>
      <x:c r="H43" s="72" t="str">
        <x:v>Transaction List</x:v>
      </x:c>
      <x:c r="I43" s="72" t="str">
        <x:v>Reconciled</x:v>
      </x:c>
      <x:c r="J43" s="72" t="str"/>
    </x:row>
    <x:row r="44">
      <x:c r="A44" s="72" t="str">
        <x:v>SH-2026-10-05-ADMIN</x:v>
      </x:c>
      <x:c r="B44" s="82" t="n">
        <x:v>46300</x:v>
      </x:c>
      <x:c r="C44" s="72" t="str">
        <x:v>Shared</x:v>
      </x:c>
      <x:c r="D44" s="72" t="str">
        <x:v>Invoice / payment evidence</x:v>
      </x:c>
      <x:c r="E44" s="72" t="str">
        <x:v>Telephone and administration — allowable element</x:v>
      </x:c>
      <x:c r="F44" s="72" t="str">
        <x:v>TX-040</x:v>
      </x:c>
      <x:c r="G44" s="72" t="str">
        <x:v>Annual</x:v>
      </x:c>
      <x:c r="H44" s="72" t="str">
        <x:v>Transaction List</x:v>
      </x:c>
      <x:c r="I44" s="72" t="str">
        <x:v>Reconciled</x:v>
      </x:c>
      <x:c r="J44" s="72" t="str">
        <x:v>Separate private element is excluded from the property allocation.</x:v>
      </x:c>
    </x:row>
    <x:row r="45">
      <x:c r="A45" s="72" t="str">
        <x:v>WC-2026-Q2-NG-REMIT</x:v>
      </x:c>
      <x:c r="B45" s="82" t="n">
        <x:v>46300</x:v>
      </x:c>
      <x:c r="C45" s="72" t="str">
        <x:v>Willow Court</x:v>
      </x:c>
      <x:c r="D45" s="72" t="str">
        <x:v>Agent statement</x:v>
      </x:c>
      <x:c r="E45" s="72" t="str">
        <x:v>Northgate net remittance</x:v>
      </x:c>
      <x:c r="F45" s="72" t="str">
        <x:v>TX-041</x:v>
      </x:c>
      <x:c r="G45" s="72" t="str">
        <x:v>Annual</x:v>
      </x:c>
      <x:c r="H45" s="72" t="str">
        <x:v>Transaction List</x:v>
      </x:c>
      <x:c r="I45" s="72" t="str">
        <x:v>Reconciled</x:v>
      </x:c>
      <x:c r="J45" s="72" t="str"/>
    </x:row>
    <x:row r="46">
      <x:c r="A46" s="72" t="str">
        <x:v>WC-2026-10-10-NG-RENT</x:v>
      </x:c>
      <x:c r="B46" s="82" t="n">
        <x:v>46305</x:v>
      </x:c>
      <x:c r="C46" s="72" t="str">
        <x:v>Willow Court</x:v>
      </x:c>
      <x:c r="D46" s="72" t="str">
        <x:v>Rent / receipt evidence</x:v>
      </x:c>
      <x:c r="E46" s="72" t="str">
        <x:v>October rent</x:v>
      </x:c>
      <x:c r="F46" s="72" t="str">
        <x:v>TX-042</x:v>
      </x:c>
      <x:c r="G46" s="72" t="str">
        <x:v>Annual</x:v>
      </x:c>
      <x:c r="H46" s="72" t="str">
        <x:v>Transaction List</x:v>
      </x:c>
      <x:c r="I46" s="72" t="str">
        <x:v>Reconciled</x:v>
      </x:c>
      <x:c r="J46" s="72" t="str"/>
    </x:row>
    <x:row r="47">
      <x:c r="A47" s="72" t="str">
        <x:v>WC-2026-10-10-NG-FEE</x:v>
      </x:c>
      <x:c r="B47" s="82" t="n">
        <x:v>46305</x:v>
      </x:c>
      <x:c r="C47" s="72" t="str">
        <x:v>Willow Court</x:v>
      </x:c>
      <x:c r="D47" s="72" t="str">
        <x:v>Agent statement</x:v>
      </x:c>
      <x:c r="E47" s="72" t="str">
        <x:v>Northgate fee</x:v>
      </x:c>
      <x:c r="F47" s="72" t="str">
        <x:v>TX-043</x:v>
      </x:c>
      <x:c r="G47" s="72" t="str">
        <x:v>Annual</x:v>
      </x:c>
      <x:c r="H47" s="72" t="str">
        <x:v>Transaction List</x:v>
      </x:c>
      <x:c r="I47" s="72" t="str">
        <x:v>Reconciled</x:v>
      </x:c>
      <x:c r="J47" s="72" t="str"/>
    </x:row>
    <x:row r="48">
      <x:c r="A48" s="72" t="str">
        <x:v>RS-2026-11-01-RENT</x:v>
      </x:c>
      <x:c r="B48" s="82" t="n">
        <x:v>46327</x:v>
      </x:c>
      <x:c r="C48" s="72" t="str">
        <x:v>Rowan Street</x:v>
      </x:c>
      <x:c r="D48" s="72" t="str">
        <x:v>Rent / receipt evidence</x:v>
      </x:c>
      <x:c r="E48" s="72" t="str">
        <x:v>November rent</x:v>
      </x:c>
      <x:c r="F48" s="72" t="str">
        <x:v>TX-044</x:v>
      </x:c>
      <x:c r="G48" s="72" t="str">
        <x:v>Annual</x:v>
      </x:c>
      <x:c r="H48" s="72" t="str">
        <x:v>Transaction List</x:v>
      </x:c>
      <x:c r="I48" s="72" t="str">
        <x:v>Reconciled</x:v>
      </x:c>
      <x:c r="J48" s="72" t="str"/>
    </x:row>
    <x:row r="49">
      <x:c r="A49" s="72" t="str">
        <x:v>RS-2026-11-01-MTG</x:v>
      </x:c>
      <x:c r="B49" s="82" t="n">
        <x:v>46327</x:v>
      </x:c>
      <x:c r="C49" s="72" t="str">
        <x:v>Rowan Street</x:v>
      </x:c>
      <x:c r="D49" s="72" t="str">
        <x:v>Mortgage statement / bank evidence</x:v>
      </x:c>
      <x:c r="E49" s="72" t="str">
        <x:v>Mortgage payment</x:v>
      </x:c>
      <x:c r="F49" s="72" t="str">
        <x:v>TX-045</x:v>
      </x:c>
      <x:c r="G49" s="72" t="str">
        <x:v>Annual</x:v>
      </x:c>
      <x:c r="H49" s="72" t="str">
        <x:v>Transaction List</x:v>
      </x:c>
      <x:c r="I49" s="72" t="str">
        <x:v>Reconciled</x:v>
      </x:c>
      <x:c r="J49" s="72" t="str"/>
    </x:row>
    <x:row r="50">
      <x:c r="A50" s="72" t="str">
        <x:v>WC-2026-11-10-NG-RENT</x:v>
      </x:c>
      <x:c r="B50" s="82" t="n">
        <x:v>46336</x:v>
      </x:c>
      <x:c r="C50" s="72" t="str">
        <x:v>Willow Court</x:v>
      </x:c>
      <x:c r="D50" s="72" t="str">
        <x:v>Rent / receipt evidence</x:v>
      </x:c>
      <x:c r="E50" s="72" t="str">
        <x:v>November rent</x:v>
      </x:c>
      <x:c r="F50" s="72" t="str">
        <x:v>TX-046</x:v>
      </x:c>
      <x:c r="G50" s="72" t="str">
        <x:v>Annual</x:v>
      </x:c>
      <x:c r="H50" s="72" t="str">
        <x:v>Transaction List</x:v>
      </x:c>
      <x:c r="I50" s="72" t="str">
        <x:v>Reconciled</x:v>
      </x:c>
      <x:c r="J50" s="72" t="str"/>
    </x:row>
    <x:row r="51">
      <x:c r="A51" s="72" t="str">
        <x:v>WC-2026-11-10-NG-FEE</x:v>
      </x:c>
      <x:c r="B51" s="82" t="n">
        <x:v>46336</x:v>
      </x:c>
      <x:c r="C51" s="72" t="str">
        <x:v>Willow Court</x:v>
      </x:c>
      <x:c r="D51" s="72" t="str">
        <x:v>Agent statement</x:v>
      </x:c>
      <x:c r="E51" s="72" t="str">
        <x:v>Northgate fee</x:v>
      </x:c>
      <x:c r="F51" s="72" t="str">
        <x:v>TX-047</x:v>
      </x:c>
      <x:c r="G51" s="72" t="str">
        <x:v>Annual</x:v>
      </x:c>
      <x:c r="H51" s="72" t="str">
        <x:v>Transaction List</x:v>
      </x:c>
      <x:c r="I51" s="72" t="str">
        <x:v>Reconciled</x:v>
      </x:c>
      <x:c r="J51" s="72" t="str"/>
    </x:row>
    <x:row r="52">
      <x:c r="A52" s="72" t="str">
        <x:v>WC-2026-11-15-SC</x:v>
      </x:c>
      <x:c r="B52" s="82" t="n">
        <x:v>46341</x:v>
      </x:c>
      <x:c r="C52" s="72" t="str">
        <x:v>Willow Court</x:v>
      </x:c>
      <x:c r="D52" s="72" t="str">
        <x:v>Invoice / payment evidence</x:v>
      </x:c>
      <x:c r="E52" s="72" t="str">
        <x:v>Service charge</x:v>
      </x:c>
      <x:c r="F52" s="72" t="str">
        <x:v>TX-048</x:v>
      </x:c>
      <x:c r="G52" s="72" t="str">
        <x:v>Annual</x:v>
      </x:c>
      <x:c r="H52" s="72" t="str">
        <x:v>Transaction List</x:v>
      </x:c>
      <x:c r="I52" s="72" t="str">
        <x:v>Reconciled</x:v>
      </x:c>
      <x:c r="J52" s="72" t="str"/>
    </x:row>
    <x:row r="53">
      <x:c r="A53" s="72" t="str">
        <x:v>RS-2026-11-20-ROOF</x:v>
      </x:c>
      <x:c r="B53" s="82" t="n">
        <x:v>46346</x:v>
      </x:c>
      <x:c r="C53" s="72" t="str">
        <x:v>Rowan Street</x:v>
      </x:c>
      <x:c r="D53" s="72" t="str">
        <x:v>Invoice / payment evidence</x:v>
      </x:c>
      <x:c r="E53" s="72" t="str">
        <x:v>Roof repair</x:v>
      </x:c>
      <x:c r="F53" s="72" t="str">
        <x:v>TX-049</x:v>
      </x:c>
      <x:c r="G53" s="72" t="str">
        <x:v>Annual</x:v>
      </x:c>
      <x:c r="H53" s="72" t="str">
        <x:v>Transaction List</x:v>
      </x:c>
      <x:c r="I53" s="72" t="str">
        <x:v>Reconciled</x:v>
      </x:c>
      <x:c r="J53" s="72" t="str"/>
    </x:row>
    <x:row r="54">
      <x:c r="A54" s="72" t="str">
        <x:v>RS-2026-12-01-RENT</x:v>
      </x:c>
      <x:c r="B54" s="82" t="n">
        <x:v>46357</x:v>
      </x:c>
      <x:c r="C54" s="72" t="str">
        <x:v>Rowan Street</x:v>
      </x:c>
      <x:c r="D54" s="72" t="str">
        <x:v>Rent / receipt evidence</x:v>
      </x:c>
      <x:c r="E54" s="72" t="str">
        <x:v>December rent</x:v>
      </x:c>
      <x:c r="F54" s="72" t="str">
        <x:v>TX-050</x:v>
      </x:c>
      <x:c r="G54" s="72" t="str">
        <x:v>Annual</x:v>
      </x:c>
      <x:c r="H54" s="72" t="str">
        <x:v>Transaction List</x:v>
      </x:c>
      <x:c r="I54" s="72" t="str">
        <x:v>Reconciled</x:v>
      </x:c>
      <x:c r="J54" s="72" t="str"/>
    </x:row>
    <x:row r="55">
      <x:c r="A55" s="72" t="str">
        <x:v>RS-2026-12-01-MTG</x:v>
      </x:c>
      <x:c r="B55" s="82" t="n">
        <x:v>46357</x:v>
      </x:c>
      <x:c r="C55" s="72" t="str">
        <x:v>Rowan Street</x:v>
      </x:c>
      <x:c r="D55" s="72" t="str">
        <x:v>Mortgage statement / bank evidence</x:v>
      </x:c>
      <x:c r="E55" s="72" t="str">
        <x:v>Mortgage payment</x:v>
      </x:c>
      <x:c r="F55" s="72" t="str">
        <x:v>TX-051</x:v>
      </x:c>
      <x:c r="G55" s="72" t="str">
        <x:v>Annual</x:v>
      </x:c>
      <x:c r="H55" s="72" t="str">
        <x:v>Transaction List</x:v>
      </x:c>
      <x:c r="I55" s="72" t="str">
        <x:v>Reconciled</x:v>
      </x:c>
      <x:c r="J55" s="72" t="str"/>
    </x:row>
    <x:row r="56">
      <x:c r="A56" s="72" t="str">
        <x:v>RS-2026-12-05-KITCHEN</x:v>
      </x:c>
      <x:c r="B56" s="82" t="n">
        <x:v>46361</x:v>
      </x:c>
      <x:c r="C56" s="72" t="str">
        <x:v>Rowan Street</x:v>
      </x:c>
      <x:c r="D56" s="72" t="str">
        <x:v>Invoice / payment evidence</x:v>
      </x:c>
      <x:c r="E56" s="72" t="str">
        <x:v>Kitchen project — mixed invoice</x:v>
      </x:c>
      <x:c r="F56" s="72" t="str">
        <x:v>TX-052</x:v>
      </x:c>
      <x:c r="G56" s="72" t="str">
        <x:v>Long-term</x:v>
      </x:c>
      <x:c r="H56" s="72" t="str">
        <x:v>Transaction List</x:v>
      </x:c>
      <x:c r="I56" s="72" t="str">
        <x:v>Reconciled</x:v>
      </x:c>
      <x:c r="J56" s="72" t="str">
        <x:v>£4,600 like-for-like repair; £2,400 enlargement and improvement.</x:v>
      </x:c>
    </x:row>
    <x:row r="57">
      <x:c r="A57" s="72" t="str">
        <x:v>WC-2026-12-10-NG-RENT</x:v>
      </x:c>
      <x:c r="B57" s="82" t="n">
        <x:v>46366</x:v>
      </x:c>
      <x:c r="C57" s="72" t="str">
        <x:v>Willow Court</x:v>
      </x:c>
      <x:c r="D57" s="72" t="str">
        <x:v>Rent / receipt evidence</x:v>
      </x:c>
      <x:c r="E57" s="72" t="str">
        <x:v>December rent</x:v>
      </x:c>
      <x:c r="F57" s="72" t="str">
        <x:v>TX-053</x:v>
      </x:c>
      <x:c r="G57" s="72" t="str">
        <x:v>Annual</x:v>
      </x:c>
      <x:c r="H57" s="72" t="str">
        <x:v>Transaction List</x:v>
      </x:c>
      <x:c r="I57" s="72" t="str">
        <x:v>Reconciled</x:v>
      </x:c>
      <x:c r="J57" s="72" t="str"/>
    </x:row>
    <x:row r="58">
      <x:c r="A58" s="72" t="str">
        <x:v>WC-2026-12-10-NG-FEE</x:v>
      </x:c>
      <x:c r="B58" s="82" t="n">
        <x:v>46366</x:v>
      </x:c>
      <x:c r="C58" s="72" t="str">
        <x:v>Willow Court</x:v>
      </x:c>
      <x:c r="D58" s="72" t="str">
        <x:v>Agent statement</x:v>
      </x:c>
      <x:c r="E58" s="72" t="str">
        <x:v>Northgate fee</x:v>
      </x:c>
      <x:c r="F58" s="72" t="str">
        <x:v>TX-054</x:v>
      </x:c>
      <x:c r="G58" s="72" t="str">
        <x:v>Annual</x:v>
      </x:c>
      <x:c r="H58" s="72" t="str">
        <x:v>Transaction List</x:v>
      </x:c>
      <x:c r="I58" s="72" t="str">
        <x:v>Reconciled</x:v>
      </x:c>
      <x:c r="J58" s="72" t="str"/>
    </x:row>
    <x:row r="59">
      <x:c r="A59" s="72" t="str">
        <x:v>RS-2026-12-12-UTILITY</x:v>
      </x:c>
      <x:c r="B59" s="82" t="n">
        <x:v>46368</x:v>
      </x:c>
      <x:c r="C59" s="72" t="str">
        <x:v>Rowan Street</x:v>
      </x:c>
      <x:c r="D59" s="72" t="str">
        <x:v>Invoice / payment evidence</x:v>
      </x:c>
      <x:c r="E59" s="72" t="str">
        <x:v>Utility-area project</x:v>
      </x:c>
      <x:c r="F59" s="72" t="str">
        <x:v>TX-055</x:v>
      </x:c>
      <x:c r="G59" s="72" t="str">
        <x:v>Long-term</x:v>
      </x:c>
      <x:c r="H59" s="72" t="str">
        <x:v>Transaction List</x:v>
      </x:c>
      <x:c r="I59" s="72" t="str">
        <x:v>Reconciled</x:v>
      </x:c>
      <x:c r="J59" s="72" t="str"/>
    </x:row>
    <x:row r="60">
      <x:c r="A60" s="72" t="str">
        <x:v>SH-2026-12-20-ACCOUNTANT</x:v>
      </x:c>
      <x:c r="B60" s="82" t="n">
        <x:v>46376</x:v>
      </x:c>
      <x:c r="C60" s="72" t="str">
        <x:v>Shared</x:v>
      </x:c>
      <x:c r="D60" s="72" t="str">
        <x:v>Invoice / payment evidence</x:v>
      </x:c>
      <x:c r="E60" s="72" t="str">
        <x:v>Accountant invoice paid personally by Daniel</x:v>
      </x:c>
      <x:c r="F60" s="72" t="str">
        <x:v>TX-056</x:v>
      </x:c>
      <x:c r="G60" s="72" t="str">
        <x:v>Annual</x:v>
      </x:c>
      <x:c r="H60" s="72" t="str">
        <x:v>Transaction List</x:v>
      </x:c>
      <x:c r="I60" s="72" t="str">
        <x:v>Reconciled</x:v>
      </x:c>
      <x:c r="J60" s="72" t="str"/>
    </x:row>
    <x:row r="61">
      <x:c r="A61" s="72" t="str">
        <x:v>SH-2026-12-21-REIMBURSE</x:v>
      </x:c>
      <x:c r="B61" s="82" t="n">
        <x:v>46377</x:v>
      </x:c>
      <x:c r="C61" s="72" t="str">
        <x:v>Owner funding</x:v>
      </x:c>
      <x:c r="D61" s="72" t="str">
        <x:v>Invoice / payment evidence</x:v>
      </x:c>
      <x:c r="E61" s="72" t="str">
        <x:v>Daniel reimbursed from property bank</x:v>
      </x:c>
      <x:c r="F61" s="72" t="str">
        <x:v>TX-057</x:v>
      </x:c>
      <x:c r="G61" s="72" t="str">
        <x:v>Annual</x:v>
      </x:c>
      <x:c r="H61" s="72" t="str">
        <x:v>Transaction List</x:v>
      </x:c>
      <x:c r="I61" s="72" t="str">
        <x:v>Reconciled</x:v>
      </x:c>
      <x:c r="J61" s="72" t="str"/>
    </x:row>
    <x:row r="62">
      <x:c r="A62" s="72" t="str">
        <x:v>SH-2026-12-28-MILEAGE</x:v>
      </x:c>
      <x:c r="B62" s="82" t="n">
        <x:v>46384</x:v>
      </x:c>
      <x:c r="C62" s="72" t="str">
        <x:v>Shared</x:v>
      </x:c>
      <x:c r="D62" s="72" t="str">
        <x:v>Invoice / payment evidence</x:v>
      </x:c>
      <x:c r="E62" s="72" t="str">
        <x:v>Qualifying mileage claim</x:v>
      </x:c>
      <x:c r="F62" s="72" t="str">
        <x:v>TX-058</x:v>
      </x:c>
      <x:c r="G62" s="72" t="str">
        <x:v>Annual</x:v>
      </x:c>
      <x:c r="H62" s="72" t="str">
        <x:v>Transaction List</x:v>
      </x:c>
      <x:c r="I62" s="72" t="str">
        <x:v>Reconciled</x:v>
      </x:c>
      <x:c r="J62" s="72" t="str"/>
    </x:row>
    <x:row r="63">
      <x:c r="A63" s="72" t="str">
        <x:v>RS-2027-01-01-RENT</x:v>
      </x:c>
      <x:c r="B63" s="82" t="n">
        <x:v>46388</x:v>
      </x:c>
      <x:c r="C63" s="72" t="str">
        <x:v>Rowan Street</x:v>
      </x:c>
      <x:c r="D63" s="72" t="str">
        <x:v>Rent / receipt evidence</x:v>
      </x:c>
      <x:c r="E63" s="72" t="str">
        <x:v>January rent</x:v>
      </x:c>
      <x:c r="F63" s="72" t="str">
        <x:v>TX-059</x:v>
      </x:c>
      <x:c r="G63" s="72" t="str">
        <x:v>Annual</x:v>
      </x:c>
      <x:c r="H63" s="72" t="str">
        <x:v>Transaction List</x:v>
      </x:c>
      <x:c r="I63" s="72" t="str">
        <x:v>Reconciled</x:v>
      </x:c>
      <x:c r="J63" s="72" t="str"/>
    </x:row>
    <x:row r="64">
      <x:c r="A64" s="72" t="str">
        <x:v>RS-2027-01-01-MTG</x:v>
      </x:c>
      <x:c r="B64" s="82" t="n">
        <x:v>46388</x:v>
      </x:c>
      <x:c r="C64" s="72" t="str">
        <x:v>Rowan Street</x:v>
      </x:c>
      <x:c r="D64" s="72" t="str">
        <x:v>Mortgage statement / bank evidence</x:v>
      </x:c>
      <x:c r="E64" s="72" t="str">
        <x:v>Mortgage payment</x:v>
      </x:c>
      <x:c r="F64" s="72" t="str">
        <x:v>TX-060</x:v>
      </x:c>
      <x:c r="G64" s="72" t="str">
        <x:v>Annual</x:v>
      </x:c>
      <x:c r="H64" s="72" t="str">
        <x:v>Transaction List</x:v>
      </x:c>
      <x:c r="I64" s="72" t="str">
        <x:v>Reconciled</x:v>
      </x:c>
      <x:c r="J64" s="72" t="str"/>
    </x:row>
    <x:row r="65">
      <x:c r="A65" s="72" t="str">
        <x:v>WC-2027-Q3-NG-REMIT</x:v>
      </x:c>
      <x:c r="B65" s="82" t="n">
        <x:v>46392</x:v>
      </x:c>
      <x:c r="C65" s="72" t="str">
        <x:v>Willow Court</x:v>
      </x:c>
      <x:c r="D65" s="72" t="str">
        <x:v>Agent statement</x:v>
      </x:c>
      <x:c r="E65" s="72" t="str">
        <x:v>Northgate net remittance</x:v>
      </x:c>
      <x:c r="F65" s="72" t="str">
        <x:v>TX-061</x:v>
      </x:c>
      <x:c r="G65" s="72" t="str">
        <x:v>Annual</x:v>
      </x:c>
      <x:c r="H65" s="72" t="str">
        <x:v>Transaction List</x:v>
      </x:c>
      <x:c r="I65" s="72" t="str">
        <x:v>Reconciled</x:v>
      </x:c>
      <x:c r="J65" s="72" t="str"/>
    </x:row>
    <x:row r="66">
      <x:c r="A66" s="72" t="str">
        <x:v>WC-2027-01-10-NG-RENT</x:v>
      </x:c>
      <x:c r="B66" s="82" t="n">
        <x:v>46397</x:v>
      </x:c>
      <x:c r="C66" s="72" t="str">
        <x:v>Willow Court</x:v>
      </x:c>
      <x:c r="D66" s="72" t="str">
        <x:v>Rent / receipt evidence</x:v>
      </x:c>
      <x:c r="E66" s="72" t="str">
        <x:v>January rent</x:v>
      </x:c>
      <x:c r="F66" s="72" t="str">
        <x:v>TX-062</x:v>
      </x:c>
      <x:c r="G66" s="72" t="str">
        <x:v>Annual</x:v>
      </x:c>
      <x:c r="H66" s="72" t="str">
        <x:v>Transaction List</x:v>
      </x:c>
      <x:c r="I66" s="72" t="str">
        <x:v>Reconciled</x:v>
      </x:c>
      <x:c r="J66" s="72" t="str"/>
    </x:row>
    <x:row r="67">
      <x:c r="A67" s="72" t="str">
        <x:v>WC-2027-01-10-NG-FEE</x:v>
      </x:c>
      <x:c r="B67" s="82" t="n">
        <x:v>46397</x:v>
      </x:c>
      <x:c r="C67" s="72" t="str">
        <x:v>Willow Court</x:v>
      </x:c>
      <x:c r="D67" s="72" t="str">
        <x:v>Agent statement</x:v>
      </x:c>
      <x:c r="E67" s="72" t="str">
        <x:v>Northgate fee</x:v>
      </x:c>
      <x:c r="F67" s="72" t="str">
        <x:v>TX-063</x:v>
      </x:c>
      <x:c r="G67" s="72" t="str">
        <x:v>Annual</x:v>
      </x:c>
      <x:c r="H67" s="72" t="str">
        <x:v>Transaction List</x:v>
      </x:c>
      <x:c r="I67" s="72" t="str">
        <x:v>Reconciled</x:v>
      </x:c>
      <x:c r="J67" s="72" t="str"/>
    </x:row>
    <x:row r="68">
      <x:c r="A68" s="72" t="str">
        <x:v>RS-2027-02-01-RENT</x:v>
      </x:c>
      <x:c r="B68" s="82" t="n">
        <x:v>46419</x:v>
      </x:c>
      <x:c r="C68" s="72" t="str">
        <x:v>Rowan Street</x:v>
      </x:c>
      <x:c r="D68" s="72" t="str">
        <x:v>Rent / receipt evidence</x:v>
      </x:c>
      <x:c r="E68" s="72" t="str">
        <x:v>February rent</x:v>
      </x:c>
      <x:c r="F68" s="72" t="str">
        <x:v>TX-064</x:v>
      </x:c>
      <x:c r="G68" s="72" t="str">
        <x:v>Annual</x:v>
      </x:c>
      <x:c r="H68" s="72" t="str">
        <x:v>Transaction List</x:v>
      </x:c>
      <x:c r="I68" s="72" t="str">
        <x:v>Reconciled</x:v>
      </x:c>
      <x:c r="J68" s="72" t="str"/>
    </x:row>
    <x:row r="69">
      <x:c r="A69" s="72" t="str">
        <x:v>RS-2027-02-01-MTG</x:v>
      </x:c>
      <x:c r="B69" s="82" t="n">
        <x:v>46419</x:v>
      </x:c>
      <x:c r="C69" s="72" t="str">
        <x:v>Rowan Street</x:v>
      </x:c>
      <x:c r="D69" s="72" t="str">
        <x:v>Mortgage statement / bank evidence</x:v>
      </x:c>
      <x:c r="E69" s="72" t="str">
        <x:v>Mortgage payment</x:v>
      </x:c>
      <x:c r="F69" s="72" t="str">
        <x:v>TX-065</x:v>
      </x:c>
      <x:c r="G69" s="72" t="str">
        <x:v>Annual</x:v>
      </x:c>
      <x:c r="H69" s="72" t="str">
        <x:v>Transaction List</x:v>
      </x:c>
      <x:c r="I69" s="72" t="str">
        <x:v>Reconciled</x:v>
      </x:c>
      <x:c r="J69" s="72" t="str"/>
    </x:row>
    <x:row r="70">
      <x:c r="A70" s="72" t="str">
        <x:v>WC-2027-02-10-NG-RENT</x:v>
      </x:c>
      <x:c r="B70" s="82" t="n">
        <x:v>46428</x:v>
      </x:c>
      <x:c r="C70" s="72" t="str">
        <x:v>Willow Court</x:v>
      </x:c>
      <x:c r="D70" s="72" t="str">
        <x:v>Rent / receipt evidence</x:v>
      </x:c>
      <x:c r="E70" s="72" t="str">
        <x:v>February rent</x:v>
      </x:c>
      <x:c r="F70" s="72" t="str">
        <x:v>TX-066</x:v>
      </x:c>
      <x:c r="G70" s="72" t="str">
        <x:v>Annual</x:v>
      </x:c>
      <x:c r="H70" s="72" t="str">
        <x:v>Transaction List</x:v>
      </x:c>
      <x:c r="I70" s="72" t="str">
        <x:v>Reconciled</x:v>
      </x:c>
      <x:c r="J70" s="72" t="str"/>
    </x:row>
    <x:row r="71">
      <x:c r="A71" s="72" t="str">
        <x:v>WC-2027-02-10-NG-FEE</x:v>
      </x:c>
      <x:c r="B71" s="82" t="n">
        <x:v>46428</x:v>
      </x:c>
      <x:c r="C71" s="72" t="str">
        <x:v>Willow Court</x:v>
      </x:c>
      <x:c r="D71" s="72" t="str">
        <x:v>Agent statement</x:v>
      </x:c>
      <x:c r="E71" s="72" t="str">
        <x:v>Northgate fee</x:v>
      </x:c>
      <x:c r="F71" s="72" t="str">
        <x:v>TX-067</x:v>
      </x:c>
      <x:c r="G71" s="72" t="str">
        <x:v>Annual</x:v>
      </x:c>
      <x:c r="H71" s="72" t="str">
        <x:v>Transaction List</x:v>
      </x:c>
      <x:c r="I71" s="72" t="str">
        <x:v>Reconciled</x:v>
      </x:c>
      <x:c r="J71" s="72" t="str"/>
    </x:row>
    <x:row r="72">
      <x:c r="A72" s="72" t="str">
        <x:v>RS-2027-02-15-DOOR</x:v>
      </x:c>
      <x:c r="B72" s="82" t="n">
        <x:v>46433</x:v>
      </x:c>
      <x:c r="C72" s="72" t="str">
        <x:v>Rowan Street</x:v>
      </x:c>
      <x:c r="D72" s="72" t="str">
        <x:v>Invoice / payment evidence</x:v>
      </x:c>
      <x:c r="E72" s="72" t="str">
        <x:v>Door repair paid personally by Daniel</x:v>
      </x:c>
      <x:c r="F72" s="72" t="str">
        <x:v>TX-068</x:v>
      </x:c>
      <x:c r="G72" s="72" t="str">
        <x:v>Annual</x:v>
      </x:c>
      <x:c r="H72" s="72" t="str">
        <x:v>Transaction List</x:v>
      </x:c>
      <x:c r="I72" s="72" t="str">
        <x:v>Reconciled</x:v>
      </x:c>
      <x:c r="J72" s="72" t="str">
        <x:v>Daniel funds £180 beyond his economic share; Sophie owes Daniel £180.</x:v>
      </x:c>
    </x:row>
    <x:row r="73">
      <x:c r="A73" s="72" t="str">
        <x:v>RS-2027-02-20-CONTRIB</x:v>
      </x:c>
      <x:c r="B73" s="82" t="n">
        <x:v>46438</x:v>
      </x:c>
      <x:c r="C73" s="72" t="str">
        <x:v>Rowan Street</x:v>
      </x:c>
      <x:c r="D73" s="72" t="str">
        <x:v>Rent / receipt evidence</x:v>
      </x:c>
      <x:c r="E73" s="72" t="str">
        <x:v>Tenants' contribution towards door repair</x:v>
      </x:c>
      <x:c r="F73" s="72" t="str">
        <x:v>TX-069</x:v>
      </x:c>
      <x:c r="G73" s="72" t="str">
        <x:v>Annual</x:v>
      </x:c>
      <x:c r="H73" s="72" t="str">
        <x:v>Transaction List</x:v>
      </x:c>
      <x:c r="I73" s="72" t="str">
        <x:v>Reconciled</x:v>
      </x:c>
      <x:c r="J73" s="72" t="str"/>
    </x:row>
    <x:row r="74">
      <x:c r="A74" s="72" t="str">
        <x:v>RS-2027-03-01-RENT</x:v>
      </x:c>
      <x:c r="B74" s="82" t="n">
        <x:v>46447</x:v>
      </x:c>
      <x:c r="C74" s="72" t="str">
        <x:v>Rowan Street</x:v>
      </x:c>
      <x:c r="D74" s="72" t="str">
        <x:v>Rent / receipt evidence</x:v>
      </x:c>
      <x:c r="E74" s="72" t="str">
        <x:v>March rent</x:v>
      </x:c>
      <x:c r="F74" s="72" t="str">
        <x:v>TX-070</x:v>
      </x:c>
      <x:c r="G74" s="72" t="str">
        <x:v>Annual</x:v>
      </x:c>
      <x:c r="H74" s="72" t="str">
        <x:v>Transaction List</x:v>
      </x:c>
      <x:c r="I74" s="72" t="str">
        <x:v>Reconciled</x:v>
      </x:c>
      <x:c r="J74" s="72" t="str"/>
    </x:row>
    <x:row r="75">
      <x:c r="A75" s="72" t="str">
        <x:v>RS-2027-03-01-MTG</x:v>
      </x:c>
      <x:c r="B75" s="82" t="n">
        <x:v>46447</x:v>
      </x:c>
      <x:c r="C75" s="72" t="str">
        <x:v>Rowan Street</x:v>
      </x:c>
      <x:c r="D75" s="72" t="str">
        <x:v>Mortgage statement / bank evidence</x:v>
      </x:c>
      <x:c r="E75" s="72" t="str">
        <x:v>Mortgage payment</x:v>
      </x:c>
      <x:c r="F75" s="72" t="str">
        <x:v>TX-071</x:v>
      </x:c>
      <x:c r="G75" s="72" t="str">
        <x:v>Annual</x:v>
      </x:c>
      <x:c r="H75" s="72" t="str">
        <x:v>Transaction List</x:v>
      </x:c>
      <x:c r="I75" s="72" t="str">
        <x:v>Reconciled</x:v>
      </x:c>
      <x:c r="J75" s="72" t="str"/>
    </x:row>
    <x:row r="76">
      <x:c r="A76" s="72" t="str">
        <x:v>WC-2027-03-10-ARREARS</x:v>
      </x:c>
      <x:c r="B76" s="82" t="n">
        <x:v>46456</x:v>
      </x:c>
      <x:c r="C76" s="72" t="str">
        <x:v>Willow Court</x:v>
      </x:c>
      <x:c r="D76" s="72" t="str">
        <x:v>Rent / receipt evidence</x:v>
      </x:c>
      <x:c r="E76" s="72" t="str">
        <x:v>March rent becomes due</x:v>
      </x:c>
      <x:c r="F76" s="72" t="str">
        <x:v>TX-072</x:v>
      </x:c>
      <x:c r="G76" s="72" t="str">
        <x:v>Annual</x:v>
      </x:c>
      <x:c r="H76" s="72" t="str">
        <x:v>Transaction List</x:v>
      </x:c>
      <x:c r="I76" s="72" t="str">
        <x:v>Reconciled</x:v>
      </x:c>
      <x:c r="J76" s="72" t="str"/>
    </x:row>
    <x:row r="77">
      <x:c r="A77" s="72" t="str">
        <x:v>WC-2027-03-12-WASHER</x:v>
      </x:c>
      <x:c r="B77" s="82" t="n">
        <x:v>46458</x:v>
      </x:c>
      <x:c r="C77" s="72" t="str">
        <x:v>Willow Court</x:v>
      </x:c>
      <x:c r="D77" s="72" t="str">
        <x:v>Invoice / payment evidence</x:v>
      </x:c>
      <x:c r="E77" s="72" t="str">
        <x:v>Washer-dryer purchased</x:v>
      </x:c>
      <x:c r="F77" s="72" t="str">
        <x:v>TX-073</x:v>
      </x:c>
      <x:c r="G77" s="72" t="str">
        <x:v>Annual</x:v>
      </x:c>
      <x:c r="H77" s="72" t="str">
        <x:v>Transaction List</x:v>
      </x:c>
      <x:c r="I77" s="72" t="str">
        <x:v>Reconciled</x:v>
      </x:c>
      <x:c r="J77" s="72" t="str"/>
    </x:row>
    <x:row r="78">
      <x:c r="A78" s="72" t="str">
        <x:v>WC-2027-03-12-DELIVERY</x:v>
      </x:c>
      <x:c r="B78" s="82" t="n">
        <x:v>46458</x:v>
      </x:c>
      <x:c r="C78" s="72" t="str">
        <x:v>Willow Court</x:v>
      </x:c>
      <x:c r="D78" s="72" t="str">
        <x:v>Invoice / payment evidence</x:v>
      </x:c>
      <x:c r="E78" s="72" t="str">
        <x:v>Washer-dryer delivery</x:v>
      </x:c>
      <x:c r="F78" s="72" t="str">
        <x:v>TX-074</x:v>
      </x:c>
      <x:c r="G78" s="72" t="str">
        <x:v>Annual</x:v>
      </x:c>
      <x:c r="H78" s="72" t="str">
        <x:v>Transaction List</x:v>
      </x:c>
      <x:c r="I78" s="72" t="str">
        <x:v>Reconciled</x:v>
      </x:c>
      <x:c r="J78" s="72" t="str"/>
    </x:row>
    <x:row r="79">
      <x:c r="A79" s="72" t="str">
        <x:v>WC-2027-03-12-REMOVAL</x:v>
      </x:c>
      <x:c r="B79" s="82" t="n">
        <x:v>46458</x:v>
      </x:c>
      <x:c r="C79" s="72" t="str">
        <x:v>Willow Court</x:v>
      </x:c>
      <x:c r="D79" s="72" t="str">
        <x:v>Invoice / payment evidence</x:v>
      </x:c>
      <x:c r="E79" s="72" t="str">
        <x:v>Removal of old washing machine</x:v>
      </x:c>
      <x:c r="F79" s="72" t="str">
        <x:v>TX-075</x:v>
      </x:c>
      <x:c r="G79" s="72" t="str">
        <x:v>Annual</x:v>
      </x:c>
      <x:c r="H79" s="72" t="str">
        <x:v>Transaction List</x:v>
      </x:c>
      <x:c r="I79" s="72" t="str">
        <x:v>Reconciled</x:v>
      </x:c>
      <x:c r="J79" s="72" t="str"/>
    </x:row>
    <x:row r="80">
      <x:c r="A80" s="72" t="str">
        <x:v>WC-2027-03-20-DISPOSAL</x:v>
      </x:c>
      <x:c r="B80" s="82" t="n">
        <x:v>46466</x:v>
      </x:c>
      <x:c r="C80" s="72" t="str">
        <x:v>Willow Court</x:v>
      </x:c>
      <x:c r="D80" s="72" t="str">
        <x:v>Invoice / payment evidence</x:v>
      </x:c>
      <x:c r="E80" s="72" t="str">
        <x:v>Old washing machine sold</x:v>
      </x:c>
      <x:c r="F80" s="72" t="str">
        <x:v>TX-076</x:v>
      </x:c>
      <x:c r="G80" s="72" t="str">
        <x:v>Annual</x:v>
      </x:c>
      <x:c r="H80" s="72" t="str">
        <x:v>Transaction List</x:v>
      </x:c>
      <x:c r="I80" s="72" t="str">
        <x:v>Reconciled</x:v>
      </x:c>
      <x:c r="J80" s="72" t="str"/>
    </x:row>
    <x:row r="81">
      <x:c r="A81" s="72" t="str">
        <x:v>RS-2027-03-31-ADV-RENT</x:v>
      </x:c>
      <x:c r="B81" s="82" t="n">
        <x:v>46477</x:v>
      </x:c>
      <x:c r="C81" s="72" t="str">
        <x:v>Rowan Street</x:v>
      </x:c>
      <x:c r="D81" s="72" t="str">
        <x:v>Rent / receipt evidence</x:v>
      </x:c>
      <x:c r="E81" s="72" t="str">
        <x:v>April rent received early</x:v>
      </x:c>
      <x:c r="F81" s="72" t="str">
        <x:v>TX-077</x:v>
      </x:c>
      <x:c r="G81" s="72" t="str">
        <x:v>Annual</x:v>
      </x:c>
      <x:c r="H81" s="72" t="str">
        <x:v>Transaction List</x:v>
      </x:c>
      <x:c r="I81" s="72" t="str">
        <x:v>Reconciled</x:v>
      </x:c>
      <x:c r="J81" s="72" t="str">
        <x:v>Taxable when received under the cash basis; tenant ledger shows £1,200 advance rent.</x:v>
      </x:c>
    </x:row>
    <x:row r="82">
      <x:c r="A82" s="72" t="str">
        <x:v>RS-2027-04-01-MTG</x:v>
      </x:c>
      <x:c r="B82" s="82" t="n">
        <x:v>46478</x:v>
      </x:c>
      <x:c r="C82" s="72" t="str">
        <x:v>Rowan Street</x:v>
      </x:c>
      <x:c r="D82" s="72" t="str">
        <x:v>Mortgage statement / bank evidence</x:v>
      </x:c>
      <x:c r="E82" s="72" t="str">
        <x:v>Mortgage payment</x:v>
      </x:c>
      <x:c r="F82" s="72" t="str">
        <x:v>TX-078</x:v>
      </x:c>
      <x:c r="G82" s="72" t="str">
        <x:v>Annual</x:v>
      </x:c>
      <x:c r="H82" s="72" t="str">
        <x:v>Transaction List</x:v>
      </x:c>
      <x:c r="I82" s="72" t="str">
        <x:v>Reconciled</x:v>
      </x:c>
      <x:c r="J82" s="72" t="str"/>
    </x:row>
    <x:row r="83">
      <x:c r="A83" s="72" t="str">
        <x:v>WC-2027-04-05-DOM-ADJ</x:v>
      </x:c>
      <x:c r="B83" s="82" t="n">
        <x:v>46482</x:v>
      </x:c>
      <x:c r="C83" s="72" t="str">
        <x:v>Willow Court</x:v>
      </x:c>
      <x:c r="D83" s="72" t="str">
        <x:v>Invoice / payment evidence</x:v>
      </x:c>
      <x:c r="E83" s="72" t="str">
        <x:v>Replacement domestic-item deduction</x:v>
      </x:c>
      <x:c r="F83" s="72" t="str">
        <x:v>TX-079</x:v>
      </x:c>
      <x:c r="G83" s="72" t="str">
        <x:v>Annual</x:v>
      </x:c>
      <x:c r="H83" s="72" t="str">
        <x:v>Transaction List</x:v>
      </x:c>
      <x:c r="I83" s="72" t="str">
        <x:v>Reconciled</x:v>
      </x:c>
      <x:c r="J83" s="72" t="str">
        <x:v>Equivalent replacement £400 + delivery £25 + removal £20 − proceeds £30. Excluded upgrade £120.</x:v>
      </x:c>
    </x:row>
    <x:row r="84">
      <x:c r="A84" s="72" t="str">
        <x:v>RS-2027-04-05-MTG-INT</x:v>
      </x:c>
      <x:c r="B84" s="82" t="n">
        <x:v>46482</x:v>
      </x:c>
      <x:c r="C84" s="72" t="str">
        <x:v>Rowan Street</x:v>
      </x:c>
      <x:c r="D84" s="72" t="str">
        <x:v>Mortgage statement / bank evidence</x:v>
      </x:c>
      <x:c r="E84" s="72" t="str">
        <x:v>Annual mortgage interest allocation</x:v>
      </x:c>
      <x:c r="F84" s="72" t="str">
        <x:v>TX-080</x:v>
      </x:c>
      <x:c r="G84" s="72" t="str">
        <x:v>Annual</x:v>
      </x:c>
      <x:c r="H84" s="72" t="str">
        <x:v>Transaction List</x:v>
      </x:c>
      <x:c r="I84" s="72" t="str">
        <x:v>Reconciled</x:v>
      </x:c>
      <x:c r="J84" s="72" t="str"/>
    </x:row>
    <x:row r="85">
      <x:c r="A85" s="72" t="str">
        <x:v>RS-2027-04-05-MTG-PRIN</x:v>
      </x:c>
      <x:c r="B85" s="82" t="n">
        <x:v>46482</x:v>
      </x:c>
      <x:c r="C85" s="72" t="str">
        <x:v>Rowan Street</x:v>
      </x:c>
      <x:c r="D85" s="72" t="str">
        <x:v>Mortgage statement / bank evidence</x:v>
      </x:c>
      <x:c r="E85" s="72" t="str">
        <x:v>Annual mortgage principal allocation</x:v>
      </x:c>
      <x:c r="F85" s="72" t="str">
        <x:v>TX-081</x:v>
      </x:c>
      <x:c r="G85" s="72" t="str">
        <x:v>Annual</x:v>
      </x:c>
      <x:c r="H85" s="72" t="str">
        <x:v>Transaction List</x:v>
      </x:c>
      <x:c r="I85" s="72" t="str">
        <x:v>Reconciled</x:v>
      </x:c>
      <x:c r="J85" s="72" t="str"/>
    </x:row>
    <x:row r="86">
      <x:c r="A86" s="72" t="str">
        <x:v>WC-2027-Q4-NG-REMIT</x:v>
      </x:c>
      <x:c r="B86" s="82" t="n">
        <x:v>46482</x:v>
      </x:c>
      <x:c r="C86" s="72" t="str">
        <x:v>Willow Court</x:v>
      </x:c>
      <x:c r="D86" s="72" t="str">
        <x:v>Agent statement</x:v>
      </x:c>
      <x:c r="E86" s="72" t="str">
        <x:v>Northgate net remittance</x:v>
      </x:c>
      <x:c r="F86" s="72" t="str">
        <x:v>TX-082</x:v>
      </x:c>
      <x:c r="G86" s="72" t="str">
        <x:v>Annual</x:v>
      </x:c>
      <x:c r="H86" s="72" t="str">
        <x:v>Transaction List</x:v>
      </x:c>
      <x:c r="I86" s="72" t="str">
        <x:v>Reconciled</x:v>
      </x:c>
      <x:c r="J86" s="72" t="str"/>
    </x:row>
    <x:row r="87">
      <x:c r="A87" s="72" t="str">
        <x:v>WC-2027-04-07-NG-ARREARS</x:v>
      </x:c>
      <x:c r="B87" s="82" t="n">
        <x:v>46484</x:v>
      </x:c>
      <x:c r="C87" s="72" t="str">
        <x:v>Willow Court</x:v>
      </x:c>
      <x:c r="D87" s="72" t="str">
        <x:v>Rent / receipt evidence</x:v>
      </x:c>
      <x:c r="E87" s="72" t="str">
        <x:v>March rent received after year end</x:v>
      </x:c>
      <x:c r="F87" s="72" t="str">
        <x:v>TX-083</x:v>
      </x:c>
      <x:c r="G87" s="72" t="str">
        <x:v>Annual</x:v>
      </x:c>
      <x:c r="H87" s="72" t="str">
        <x:v>Transaction List</x:v>
      </x:c>
      <x:c r="I87" s="72" t="str">
        <x:v>Reconciled</x:v>
      </x:c>
      <x:c r="J87" s="72" t="str">
        <x:v>Excluded from 2026–27 cash-basis receipts.</x:v>
      </x:c>
    </x:row>
  </x:sheetData>
  <x:mergeCells>
    <x:mergeCell ref="A1:J1"/>
    <x:mergeCell ref="A2:J2"/>
  </x:mergeCells>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14" hidden="0" customWidth="1"/>
    <x:col min="3" max="3" width="18" hidden="0" customWidth="1"/>
    <x:col min="4" max="4" width="42" hidden="0" customWidth="1"/>
    <x:col min="5" max="5" width="15" hidden="0" customWidth="1"/>
    <x:col min="6" max="6" width="26" hidden="0" customWidth="1"/>
    <x:col min="7" max="7" width="12" hidden="0" customWidth="1"/>
    <x:col min="8" max="8" width="32" hidden="0" customWidth="1"/>
    <x:col min="9" max="9" width="12" hidden="0" customWidth="1"/>
    <x:col min="10" max="10" width="12" hidden="0" customWidth="1"/>
    <x:col min="11" max="11" width="16" hidden="0" customWidth="1"/>
    <x:col min="12" max="12" width="16" hidden="0" customWidth="1"/>
  </x:cols>
  <x:sheetData>
    <x:row r="1" ht="30" customHeight="1">
      <x:c r="A1" s="5" t="str">
        <x:v>Q1 Working</x:v>
      </x:c>
      <x:c r="B1" s="5"/>
      <x:c r="C1" s="5"/>
      <x:c r="D1" s="5"/>
      <x:c r="E1" s="5"/>
      <x:c r="F1" s="5"/>
      <x:c r="G1" s="5"/>
      <x:c r="H1" s="5"/>
      <x:c r="I1" s="5"/>
      <x:c r="J1" s="5"/>
      <x:c r="K1" s="5"/>
      <x:c r="L1" s="5"/>
    </x:row>
    <x:row r="2" ht="28" customHeight="1">
      <x:c r="A2" s="12" t="str">
        <x:v>Quarter ending 05 July 2026</x:v>
      </x:c>
      <x:c r="B2" s="12"/>
      <x:c r="C2" s="12"/>
      <x:c r="D2" s="12"/>
      <x:c r="E2" s="12"/>
      <x:c r="F2" s="12"/>
      <x:c r="G2" s="12"/>
      <x:c r="H2" s="12"/>
      <x:c r="I2" s="12"/>
      <x:c r="J2" s="12"/>
      <x:c r="K2" s="12"/>
      <x:c r="L2" s="12"/>
    </x:row>
    <x:row r="4" ht="22" customHeight="1">
      <x:c r="A4" s="28" t="str">
        <x:v>Quarter transaction list</x:v>
      </x:c>
      <x:c r="B4" s="28"/>
      <x:c r="C4" s="28"/>
      <x:c r="D4" s="28"/>
      <x:c r="E4" s="28"/>
      <x:c r="F4" s="28"/>
      <x:c r="G4" s="28"/>
      <x:c r="H4" s="28"/>
      <x:c r="I4" s="28"/>
      <x:c r="J4" s="28"/>
      <x:c r="K4" s="28"/>
      <x:c r="L4" s="28"/>
    </x:row>
    <x:row r="5" ht="30" customHeight="1">
      <x:c r="A5" s="45" t="str">
        <x:v>ID</x:v>
      </x:c>
      <x:c r="B5" s="45" t="str">
        <x:v>Date</x:v>
      </x:c>
      <x:c r="C5" s="45" t="str">
        <x:v>Property / control</x:v>
      </x:c>
      <x:c r="D5" s="45" t="str">
        <x:v>Transaction</x:v>
      </x:c>
      <x:c r="E5" s="45" t="str">
        <x:v>Cash amount</x:v>
      </x:c>
      <x:c r="F5" s="45" t="str">
        <x:v>Initial treatment</x:v>
      </x:c>
      <x:c r="G5" s="45" t="str">
        <x:v>Account code</x:v>
      </x:c>
      <x:c r="H5" s="45" t="str">
        <x:v>Tax category</x:v>
      </x:c>
      <x:c r="I5" s="45" t="str">
        <x:v>Sophie share</x:v>
      </x:c>
      <x:c r="J5" s="45" t="str">
        <x:v>Daniel share</x:v>
      </x:c>
      <x:c r="K5" s="45" t="str">
        <x:v>Bank receipt</x:v>
      </x:c>
      <x:c r="L5" s="45" t="str">
        <x:v>Bank payment</x:v>
      </x:c>
    </x:row>
    <x:row r="6">
      <x:c r="A6" t="str">
        <x:v>TX-001</x:v>
      </x:c>
      <x:c r="B6" s="58" t="n">
        <x:v>46122</x:v>
      </x:c>
      <x:c r="C6" t="str">
        <x:v>Willow Court</x:v>
      </x:c>
      <x:c r="D6" t="str">
        <x:v>April rent received by Northgate</x:v>
      </x:c>
      <x:c r="E6" s="56" t="n">
        <x:v>1150</x:v>
      </x:c>
      <x:c r="F6" t="str">
        <x:v>Rental income</x:v>
      </x:c>
      <x:c r="G6" s="72" t="n">
        <x:v>2000</x:v>
      </x:c>
      <x:c r="H6" s="72" t="str">
        <x:v>Property receipts</x:v>
      </x:c>
      <x:c r="I6" s="73" t="n">
        <x:v>1</x:v>
      </x:c>
      <x:c r="J6" s="73" t="n">
        <x:v>0</x:v>
      </x:c>
      <x:c r="K6" s="64" t="n">
        <x:v>0</x:v>
      </x:c>
      <x:c r="L6" s="64" t="n">
        <x:v>0</x:v>
      </x:c>
    </x:row>
    <x:row r="7">
      <x:c r="A7" t="str">
        <x:v>TX-002</x:v>
      </x:c>
      <x:c r="B7" s="58" t="n">
        <x:v>46122</x:v>
      </x:c>
      <x:c r="C7" t="str">
        <x:v>Willow Court</x:v>
      </x:c>
      <x:c r="D7" t="str">
        <x:v>Northgate fee and VAT</x:v>
      </x:c>
      <x:c r="E7" s="56" t="n">
        <x:v>138</x:v>
      </x:c>
      <x:c r="F7" t="str">
        <x:v>Management expense</x:v>
      </x:c>
      <x:c r="G7" s="72" t="n">
        <x:v>3000</x:v>
      </x:c>
      <x:c r="H7" s="72" t="str">
        <x:v>Legal, management and professional fees</x:v>
      </x:c>
      <x:c r="I7" s="73" t="n">
        <x:v>1</x:v>
      </x:c>
      <x:c r="J7" s="73" t="n">
        <x:v>0</x:v>
      </x:c>
      <x:c r="K7" s="64" t="n">
        <x:v>0</x:v>
      </x:c>
      <x:c r="L7" s="64" t="n">
        <x:v>0</x:v>
      </x:c>
    </x:row>
    <x:row r="8">
      <x:c r="A8" t="str">
        <x:v>TX-003</x:v>
      </x:c>
      <x:c r="B8" s="58" t="n">
        <x:v>46127</x:v>
      </x:c>
      <x:c r="C8" t="str">
        <x:v>Willow Court</x:v>
      </x:c>
      <x:c r="D8" t="str">
        <x:v>Ground rent paid</x:v>
      </x:c>
      <x:c r="E8" s="56" t="n">
        <x:v>200</x:v>
      </x:c>
      <x:c r="F8" t="str">
        <x:v>Property expense</x:v>
      </x:c>
      <x:c r="G8" s="72" t="n">
        <x:v>3010</x:v>
      </x:c>
      <x:c r="H8" s="72" t="str">
        <x:v>Rent, rates, insurance and ground rents</x:v>
      </x:c>
      <x:c r="I8" s="73" t="n">
        <x:v>1</x:v>
      </x:c>
      <x:c r="J8" s="73" t="n">
        <x:v>0</x:v>
      </x:c>
      <x:c r="K8" s="64" t="n">
        <x:v>0</x:v>
      </x:c>
      <x:c r="L8" s="64" t="n">
        <x:v>200</x:v>
      </x:c>
    </x:row>
    <x:row r="9">
      <x:c r="A9" t="str">
        <x:v>TX-004</x:v>
      </x:c>
      <x:c r="B9" s="58" t="n">
        <x:v>46132</x:v>
      </x:c>
      <x:c r="C9" t="str">
        <x:v>Willow Court</x:v>
      </x:c>
      <x:c r="D9" t="str">
        <x:v>Annual insurance paid</x:v>
      </x:c>
      <x:c r="E9" s="56" t="n">
        <x:v>180</x:v>
      </x:c>
      <x:c r="F9" t="str">
        <x:v>Property expense</x:v>
      </x:c>
      <x:c r="G9" s="72" t="n">
        <x:v>3020</x:v>
      </x:c>
      <x:c r="H9" s="72" t="str">
        <x:v>Rent, rates, insurance and ground rents</x:v>
      </x:c>
      <x:c r="I9" s="73" t="n">
        <x:v>1</x:v>
      </x:c>
      <x:c r="J9" s="73" t="n">
        <x:v>0</x:v>
      </x:c>
      <x:c r="K9" s="64" t="n">
        <x:v>0</x:v>
      </x:c>
      <x:c r="L9" s="64" t="n">
        <x:v>180</x:v>
      </x:c>
    </x:row>
    <x:row r="10">
      <x:c r="A10" t="str">
        <x:v>TX-005</x:v>
      </x:c>
      <x:c r="B10" s="58" t="n">
        <x:v>46152</x:v>
      </x:c>
      <x:c r="C10" t="str">
        <x:v>Willow Court</x:v>
      </x:c>
      <x:c r="D10" t="str">
        <x:v>May rent received by Northgate</x:v>
      </x:c>
      <x:c r="E10" s="56" t="n">
        <x:v>1150</x:v>
      </x:c>
      <x:c r="F10" t="str">
        <x:v>Rental income</x:v>
      </x:c>
      <x:c r="G10" s="72" t="n">
        <x:v>2000</x:v>
      </x:c>
      <x:c r="H10" s="72" t="str">
        <x:v>Property receipts</x:v>
      </x:c>
      <x:c r="I10" s="73" t="n">
        <x:v>1</x:v>
      </x:c>
      <x:c r="J10" s="73" t="n">
        <x:v>0</x:v>
      </x:c>
      <x:c r="K10" s="64" t="n">
        <x:v>0</x:v>
      </x:c>
      <x:c r="L10" s="64" t="n">
        <x:v>0</x:v>
      </x:c>
    </x:row>
    <x:row r="11">
      <x:c r="A11" t="str">
        <x:v>TX-006</x:v>
      </x:c>
      <x:c r="B11" s="58" t="n">
        <x:v>46152</x:v>
      </x:c>
      <x:c r="C11" t="str">
        <x:v>Willow Court</x:v>
      </x:c>
      <x:c r="D11" t="str">
        <x:v>Northgate fee and VAT</x:v>
      </x:c>
      <x:c r="E11" s="56" t="n">
        <x:v>138</x:v>
      </x:c>
      <x:c r="F11" t="str">
        <x:v>Management expense</x:v>
      </x:c>
      <x:c r="G11" s="72" t="n">
        <x:v>3000</x:v>
      </x:c>
      <x:c r="H11" s="72" t="str">
        <x:v>Legal, management and professional fees</x:v>
      </x:c>
      <x:c r="I11" s="73" t="n">
        <x:v>1</x:v>
      </x:c>
      <x:c r="J11" s="73" t="n">
        <x:v>0</x:v>
      </x:c>
      <x:c r="K11" s="64" t="n">
        <x:v>0</x:v>
      </x:c>
      <x:c r="L11" s="64" t="n">
        <x:v>0</x:v>
      </x:c>
    </x:row>
    <x:row r="12">
      <x:c r="A12" t="str">
        <x:v>TX-007</x:v>
      </x:c>
      <x:c r="B12" s="58" t="n">
        <x:v>46157</x:v>
      </x:c>
      <x:c r="C12" t="str">
        <x:v>Rowan Street</x:v>
      </x:c>
      <x:c r="D12" t="str">
        <x:v>Property acquired</x:v>
      </x:c>
      <x:c r="E12" s="56" t="n">
        <x:v>190000</x:v>
      </x:c>
      <x:c r="F12" t="str">
        <x:v>Permanent capital record</x:v>
      </x:c>
      <x:c r="G12" s="72" t="n">
        <x:v>8000</x:v>
      </x:c>
      <x:c r="H12" s="72" t="str">
        <x:v>Capital costs</x:v>
      </x:c>
      <x:c r="I12" s="73" t="n">
        <x:v>0.5</x:v>
      </x:c>
      <x:c r="J12" s="73" t="n">
        <x:v>0.5</x:v>
      </x:c>
      <x:c r="K12" s="64" t="n">
        <x:v>0</x:v>
      </x:c>
      <x:c r="L12" s="64" t="n">
        <x:v>0</x:v>
      </x:c>
    </x:row>
    <x:row r="13">
      <x:c r="A13" t="str">
        <x:v>TX-008</x:v>
      </x:c>
      <x:c r="B13" s="58" t="n">
        <x:v>46157</x:v>
      </x:c>
      <x:c r="C13" t="str">
        <x:v>Rowan Street</x:v>
      </x:c>
      <x:c r="D13" t="str">
        <x:v>Mortgage advanced on completion</x:v>
      </x:c>
      <x:c r="E13" s="56" t="n">
        <x:v>142500</x:v>
      </x:c>
      <x:c r="F13" t="str">
        <x:v>Mortgage-principal control</x:v>
      </x:c>
      <x:c r="G13" s="72" t="n">
        <x:v>1200</x:v>
      </x:c>
      <x:c r="H13" s="72" t="str">
        <x:v>Control only</x:v>
      </x:c>
      <x:c r="I13" s="73" t="n">
        <x:v>0.5</x:v>
      </x:c>
      <x:c r="J13" s="73" t="n">
        <x:v>0.5</x:v>
      </x:c>
      <x:c r="K13" s="64" t="n">
        <x:v>0</x:v>
      </x:c>
      <x:c r="L13" s="64" t="n">
        <x:v>0</x:v>
      </x:c>
    </x:row>
    <x:row r="14">
      <x:c r="A14" t="str">
        <x:v>TX-009</x:v>
      </x:c>
      <x:c r="B14" s="58" t="n">
        <x:v>46160</x:v>
      </x:c>
      <x:c r="C14" t="str">
        <x:v>Rowan Street</x:v>
      </x:c>
      <x:c r="D14" t="str">
        <x:v>Letting advertisement</x:v>
      </x:c>
      <x:c r="E14" s="56" t="n">
        <x:v>95</x:v>
      </x:c>
      <x:c r="F14" t="str">
        <x:v>Pre-letting expense</x:v>
      </x:c>
      <x:c r="G14" s="72" t="n">
        <x:v>3040</x:v>
      </x:c>
      <x:c r="H14" s="72" t="str">
        <x:v>Other allowable property expenses</x:v>
      </x:c>
      <x:c r="I14" s="73" t="n">
        <x:v>0.5</x:v>
      </x:c>
      <x:c r="J14" s="73" t="n">
        <x:v>0.5</x:v>
      </x:c>
      <x:c r="K14" s="64" t="n">
        <x:v>0</x:v>
      </x:c>
      <x:c r="L14" s="64" t="n">
        <x:v>95</x:v>
      </x:c>
    </x:row>
    <x:row r="15">
      <x:c r="A15" t="str">
        <x:v>TX-010</x:v>
      </x:c>
      <x:c r="B15" s="58" t="n">
        <x:v>46162</x:v>
      </x:c>
      <x:c r="C15" t="str">
        <x:v>Rowan Street</x:v>
      </x:c>
      <x:c r="D15" t="str">
        <x:v>EPC</x:v>
      </x:c>
      <x:c r="E15" s="56" t="n">
        <x:v>65</x:v>
      </x:c>
      <x:c r="F15" t="str">
        <x:v>Pre-letting expense</x:v>
      </x:c>
      <x:c r="G15" s="72" t="n">
        <x:v>3050</x:v>
      </x:c>
      <x:c r="H15" s="72" t="str">
        <x:v>Other allowable property expenses</x:v>
      </x:c>
      <x:c r="I15" s="73" t="n">
        <x:v>0.5</x:v>
      </x:c>
      <x:c r="J15" s="73" t="n">
        <x:v>0.5</x:v>
      </x:c>
      <x:c r="K15" s="64" t="n">
        <x:v>0</x:v>
      </x:c>
      <x:c r="L15" s="64" t="n">
        <x:v>65</x:v>
      </x:c>
    </x:row>
    <x:row r="16">
      <x:c r="A16" t="str">
        <x:v>TX-011</x:v>
      </x:c>
      <x:c r="B16" s="58" t="n">
        <x:v>46164</x:v>
      </x:c>
      <x:c r="C16" t="str">
        <x:v>Rowan Street</x:v>
      </x:c>
      <x:c r="D16" t="str">
        <x:v>Cleaning</x:v>
      </x:c>
      <x:c r="E16" s="56" t="n">
        <x:v>240</x:v>
      </x:c>
      <x:c r="F16" t="str">
        <x:v>Pre-letting expense</x:v>
      </x:c>
      <x:c r="G16" s="72" t="n">
        <x:v>3040</x:v>
      </x:c>
      <x:c r="H16" s="72" t="str">
        <x:v>Other allowable property expenses</x:v>
      </x:c>
      <x:c r="I16" s="73" t="n">
        <x:v>0.5</x:v>
      </x:c>
      <x:c r="J16" s="73" t="n">
        <x:v>0.5</x:v>
      </x:c>
      <x:c r="K16" s="64" t="n">
        <x:v>0</x:v>
      </x:c>
      <x:c r="L16" s="64" t="n">
        <x:v>240</x:v>
      </x:c>
    </x:row>
    <x:row r="17">
      <x:c r="A17" t="str">
        <x:v>TX-012</x:v>
      </x:c>
      <x:c r="B17" s="58" t="n">
        <x:v>46167</x:v>
      </x:c>
      <x:c r="C17" t="str">
        <x:v>Rowan Street</x:v>
      </x:c>
      <x:c r="D17" t="str">
        <x:v>Landlord insurance</x:v>
      </x:c>
      <x:c r="E17" s="56" t="n">
        <x:v>325</x:v>
      </x:c>
      <x:c r="F17" t="str">
        <x:v>Property expense</x:v>
      </x:c>
      <x:c r="G17" s="72" t="n">
        <x:v>3020</x:v>
      </x:c>
      <x:c r="H17" s="72" t="str">
        <x:v>Rent, rates, insurance and ground rents</x:v>
      </x:c>
      <x:c r="I17" s="73" t="n">
        <x:v>0.5</x:v>
      </x:c>
      <x:c r="J17" s="73" t="n">
        <x:v>0.5</x:v>
      </x:c>
      <x:c r="K17" s="64" t="n">
        <x:v>0</x:v>
      </x:c>
      <x:c r="L17" s="64" t="n">
        <x:v>325</x:v>
      </x:c>
    </x:row>
    <x:row r="18">
      <x:c r="A18" t="str">
        <x:v>TX-013</x:v>
      </x:c>
      <x:c r="B18" s="58" t="n">
        <x:v>46170</x:v>
      </x:c>
      <x:c r="C18" t="str">
        <x:v>Rowan Street</x:v>
      </x:c>
      <x:c r="D18" t="str">
        <x:v>Redecoration</x:v>
      </x:c>
      <x:c r="E18" s="56" t="n">
        <x:v>1200</x:v>
      </x:c>
      <x:c r="F18" t="str">
        <x:v>Revenue repair</x:v>
      </x:c>
      <x:c r="G18" s="72" t="n">
        <x:v>3030</x:v>
      </x:c>
      <x:c r="H18" s="72" t="str">
        <x:v>Repairs and maintenance</x:v>
      </x:c>
      <x:c r="I18" s="73" t="n">
        <x:v>0.5</x:v>
      </x:c>
      <x:c r="J18" s="73" t="n">
        <x:v>0.5</x:v>
      </x:c>
      <x:c r="K18" s="64" t="n">
        <x:v>0</x:v>
      </x:c>
      <x:c r="L18" s="64" t="n">
        <x:v>1200</x:v>
      </x:c>
    </x:row>
    <x:row r="19">
      <x:c r="A19" t="str">
        <x:v>TX-014</x:v>
      </x:c>
      <x:c r="B19" s="58" t="n">
        <x:v>46174</x:v>
      </x:c>
      <x:c r="C19" t="str">
        <x:v>Rowan Street</x:v>
      </x:c>
      <x:c r="D19" t="str">
        <x:v>Mortgage payment</x:v>
      </x:c>
      <x:c r="E19" s="56" t="n">
        <x:v>920</x:v>
      </x:c>
      <x:c r="F19" t="str">
        <x:v>Mortgage control</x:v>
      </x:c>
      <x:c r="G19" s="72" t="n">
        <x:v>1200</x:v>
      </x:c>
      <x:c r="H19" s="72" t="str">
        <x:v>Control only</x:v>
      </x:c>
      <x:c r="I19" s="73" t="n">
        <x:v>0.5</x:v>
      </x:c>
      <x:c r="J19" s="73" t="n">
        <x:v>0.5</x:v>
      </x:c>
      <x:c r="K19" s="64" t="n">
        <x:v>0</x:v>
      </x:c>
      <x:c r="L19" s="64" t="n">
        <x:v>920</x:v>
      </x:c>
    </x:row>
    <x:row r="20">
      <x:c r="A20" t="str">
        <x:v>TX-015</x:v>
      </x:c>
      <x:c r="B20" s="58" t="n">
        <x:v>46183</x:v>
      </x:c>
      <x:c r="C20" t="str">
        <x:v>Willow Court</x:v>
      </x:c>
      <x:c r="D20" t="str">
        <x:v>June rent received by Northgate</x:v>
      </x:c>
      <x:c r="E20" s="56" t="n">
        <x:v>1150</x:v>
      </x:c>
      <x:c r="F20" t="str">
        <x:v>Rental income</x:v>
      </x:c>
      <x:c r="G20" s="72" t="n">
        <x:v>2000</x:v>
      </x:c>
      <x:c r="H20" s="72" t="str">
        <x:v>Property receipts</x:v>
      </x:c>
      <x:c r="I20" s="73" t="n">
        <x:v>1</x:v>
      </x:c>
      <x:c r="J20" s="73" t="n">
        <x:v>0</x:v>
      </x:c>
      <x:c r="K20" s="64" t="n">
        <x:v>0</x:v>
      </x:c>
      <x:c r="L20" s="64" t="n">
        <x:v>0</x:v>
      </x:c>
    </x:row>
    <x:row r="21">
      <x:c r="A21" t="str">
        <x:v>TX-016</x:v>
      </x:c>
      <x:c r="B21" s="58" t="n">
        <x:v>46183</x:v>
      </x:c>
      <x:c r="C21" t="str">
        <x:v>Willow Court</x:v>
      </x:c>
      <x:c r="D21" t="str">
        <x:v>Northgate fee and VAT</x:v>
      </x:c>
      <x:c r="E21" s="56" t="n">
        <x:v>138</x:v>
      </x:c>
      <x:c r="F21" t="str">
        <x:v>Management expense</x:v>
      </x:c>
      <x:c r="G21" s="72" t="n">
        <x:v>3000</x:v>
      </x:c>
      <x:c r="H21" s="72" t="str">
        <x:v>Legal, management and professional fees</x:v>
      </x:c>
      <x:c r="I21" s="73" t="n">
        <x:v>1</x:v>
      </x:c>
      <x:c r="J21" s="73" t="n">
        <x:v>0</x:v>
      </x:c>
      <x:c r="K21" s="64" t="n">
        <x:v>0</x:v>
      </x:c>
      <x:c r="L21" s="64" t="n">
        <x:v>0</x:v>
      </x:c>
    </x:row>
    <x:row r="22">
      <x:c r="A22" t="str">
        <x:v>TX-017</x:v>
      </x:c>
      <x:c r="B22" s="58" t="n">
        <x:v>46188</x:v>
      </x:c>
      <x:c r="C22" t="str">
        <x:v>Rowan Street</x:v>
      </x:c>
      <x:c r="D22" t="str">
        <x:v>Gas-safety cost</x:v>
      </x:c>
      <x:c r="E22" s="56" t="n">
        <x:v>90</x:v>
      </x:c>
      <x:c r="F22" t="str">
        <x:v>Other allowable expense</x:v>
      </x:c>
      <x:c r="G22" s="72" t="n">
        <x:v>3050</x:v>
      </x:c>
      <x:c r="H22" s="72" t="str">
        <x:v>Other allowable property expenses</x:v>
      </x:c>
      <x:c r="I22" s="73" t="n">
        <x:v>0.5</x:v>
      </x:c>
      <x:c r="J22" s="73" t="n">
        <x:v>0.5</x:v>
      </x:c>
      <x:c r="K22" s="64" t="n">
        <x:v>0</x:v>
      </x:c>
      <x:c r="L22" s="64" t="n">
        <x:v>90</x:v>
      </x:c>
    </x:row>
    <x:row r="23">
      <x:c r="A23" t="str">
        <x:v>TX-018</x:v>
      </x:c>
      <x:c r="B23" s="58" t="n">
        <x:v>46198</x:v>
      </x:c>
      <x:c r="C23" t="str">
        <x:v>Rowan Street</x:v>
      </x:c>
      <x:c r="D23" t="str">
        <x:v>Initial furniture and equipment</x:v>
      </x:c>
      <x:c r="E23" s="56" t="n">
        <x:v>1650</x:v>
      </x:c>
      <x:c r="F23" t="str">
        <x:v>Initial-item control</x:v>
      </x:c>
      <x:c r="G23" s="72" t="n">
        <x:v>5010</x:v>
      </x:c>
      <x:c r="H23" s="72" t="str">
        <x:v>Control only</x:v>
      </x:c>
      <x:c r="I23" s="73" t="n">
        <x:v>0.5</x:v>
      </x:c>
      <x:c r="J23" s="73" t="n">
        <x:v>0.5</x:v>
      </x:c>
      <x:c r="K23" s="64" t="n">
        <x:v>0</x:v>
      </x:c>
      <x:c r="L23" s="64" t="n">
        <x:v>1650</x:v>
      </x:c>
    </x:row>
    <x:row r="24">
      <x:c r="A24" t="str">
        <x:v>TX-019</x:v>
      </x:c>
      <x:c r="B24" s="58" t="n">
        <x:v>46204</x:v>
      </x:c>
      <x:c r="C24" t="str">
        <x:v>Rowan Street</x:v>
      </x:c>
      <x:c r="D24" t="str">
        <x:v>First rent received</x:v>
      </x:c>
      <x:c r="E24" s="56" t="n">
        <x:v>1200</x:v>
      </x:c>
      <x:c r="F24" t="str">
        <x:v>Rental income</x:v>
      </x:c>
      <x:c r="G24" s="72" t="n">
        <x:v>2000</x:v>
      </x:c>
      <x:c r="H24" s="72" t="str">
        <x:v>Property receipts</x:v>
      </x:c>
      <x:c r="I24" s="73" t="n">
        <x:v>0.5</x:v>
      </x:c>
      <x:c r="J24" s="73" t="n">
        <x:v>0.5</x:v>
      </x:c>
      <x:c r="K24" s="64" t="n">
        <x:v>1200</x:v>
      </x:c>
      <x:c r="L24" s="64" t="n">
        <x:v>0</x:v>
      </x:c>
    </x:row>
    <x:row r="25">
      <x:c r="A25" t="str">
        <x:v>TX-020</x:v>
      </x:c>
      <x:c r="B25" s="58" t="n">
        <x:v>46204</x:v>
      </x:c>
      <x:c r="C25" t="str">
        <x:v>Rowan Street</x:v>
      </x:c>
      <x:c r="D25" t="str">
        <x:v>Deposit received and protected</x:v>
      </x:c>
      <x:c r="E25" s="56" t="n">
        <x:v>1380</x:v>
      </x:c>
      <x:c r="F25" t="str">
        <x:v>Deposit liability</x:v>
      </x:c>
      <x:c r="G25" s="72" t="n">
        <x:v>1040</x:v>
      </x:c>
      <x:c r="H25" s="72" t="str">
        <x:v>Control only</x:v>
      </x:c>
      <x:c r="I25" s="73" t="n">
        <x:v>0.5</x:v>
      </x:c>
      <x:c r="J25" s="73" t="n">
        <x:v>0.5</x:v>
      </x:c>
      <x:c r="K25" s="64" t="n">
        <x:v>0</x:v>
      </x:c>
      <x:c r="L25" s="64" t="n">
        <x:v>0</x:v>
      </x:c>
    </x:row>
    <x:row r="26">
      <x:c r="A26" t="str">
        <x:v>TX-021</x:v>
      </x:c>
      <x:c r="B26" s="58" t="n">
        <x:v>46204</x:v>
      </x:c>
      <x:c r="C26" t="str">
        <x:v>Rowan Street</x:v>
      </x:c>
      <x:c r="D26" t="str">
        <x:v>Mortgage payment</x:v>
      </x:c>
      <x:c r="E26" s="56" t="n">
        <x:v>920</x:v>
      </x:c>
      <x:c r="F26" t="str">
        <x:v>Mortgage control</x:v>
      </x:c>
      <x:c r="G26" s="72" t="n">
        <x:v>1200</x:v>
      </x:c>
      <x:c r="H26" s="72" t="str">
        <x:v>Control only</x:v>
      </x:c>
      <x:c r="I26" s="73" t="n">
        <x:v>0.5</x:v>
      </x:c>
      <x:c r="J26" s="73" t="n">
        <x:v>0.5</x:v>
      </x:c>
      <x:c r="K26" s="64" t="n">
        <x:v>0</x:v>
      </x:c>
      <x:c r="L26" s="64" t="n">
        <x:v>920</x:v>
      </x:c>
    </x:row>
    <x:row r="27">
      <x:c r="A27" t="str">
        <x:v>TX-022</x:v>
      </x:c>
      <x:c r="B27" s="58" t="n">
        <x:v>46205</x:v>
      </x:c>
      <x:c r="C27" t="str">
        <x:v>Willow Court</x:v>
      </x:c>
      <x:c r="D27" t="str">
        <x:v>Service charge paid</x:v>
      </x:c>
      <x:c r="E27" s="56" t="n">
        <x:v>840</x:v>
      </x:c>
      <x:c r="F27" t="str">
        <x:v>Property expense</x:v>
      </x:c>
      <x:c r="G27" s="72" t="n">
        <x:v>3010</x:v>
      </x:c>
      <x:c r="H27" s="72" t="str">
        <x:v>Rent, rates, insurance and ground rents</x:v>
      </x:c>
      <x:c r="I27" s="73" t="n">
        <x:v>1</x:v>
      </x:c>
      <x:c r="J27" s="73" t="n">
        <x:v>0</x:v>
      </x:c>
      <x:c r="K27" s="64" t="n">
        <x:v>0</x:v>
      </x:c>
      <x:c r="L27" s="64" t="n">
        <x:v>840</x:v>
      </x:c>
    </x:row>
    <x:row r="28">
      <x:c r="A28" t="str">
        <x:v>TX-023</x:v>
      </x:c>
      <x:c r="B28" s="58" t="n">
        <x:v>46208</x:v>
      </x:c>
      <x:c r="C28" t="str">
        <x:v>Willow Court</x:v>
      </x:c>
      <x:c r="D28" t="str">
        <x:v>Northgate net remittance</x:v>
      </x:c>
      <x:c r="E28" s="56" t="n">
        <x:v>3036</x:v>
      </x:c>
      <x:c r="F28" t="str">
        <x:v>Agent control transfer</x:v>
      </x:c>
      <x:c r="G28" s="72" t="n">
        <x:v>1010</x:v>
      </x:c>
      <x:c r="H28" s="72" t="str">
        <x:v>Control only</x:v>
      </x:c>
      <x:c r="I28" s="73" t="n">
        <x:v>1</x:v>
      </x:c>
      <x:c r="J28" s="73" t="n">
        <x:v>0</x:v>
      </x:c>
      <x:c r="K28" s="64" t="n">
        <x:v>3036</x:v>
      </x:c>
      <x:c r="L28" s="64" t="n">
        <x:v>0</x:v>
      </x:c>
    </x:row>
    <x:row r="31" ht="22" customHeight="1">
      <x:c r="A31" s="28" t="str">
        <x:v>Owner quarterly summary</x:v>
      </x:c>
      <x:c r="B31" s="28"/>
      <x:c r="C31" s="28"/>
      <x:c r="D31" s="28"/>
      <x:c r="E31" s="28"/>
      <x:c r="F31" s="28"/>
      <x:c r="G31" s="28"/>
      <x:c r="H31" s="28"/>
      <x:c r="I31" s="28"/>
      <x:c r="J31" s="28"/>
    </x:row>
    <x:row r="32" ht="30" customHeight="1">
      <x:c r="A32" s="45" t="str">
        <x:v>Owner</x:v>
      </x:c>
      <x:c r="B32" s="45" t="str">
        <x:v>Quarter income</x:v>
      </x:c>
      <x:c r="C32" s="45" t="str">
        <x:v>Quarter expenses</x:v>
      </x:c>
      <x:c r="D32" s="45" t="str">
        <x:v>Quarter result</x:v>
      </x:c>
      <x:c r="E32" s="45" t="str">
        <x:v>Cumulative income</x:v>
      </x:c>
      <x:c r="F32" s="45" t="str">
        <x:v>Cumulative expenses</x:v>
      </x:c>
      <x:c r="G32" s="45" t="str">
        <x:v>Cumulative result</x:v>
      </x:c>
      <x:c r="H32" s="45" t="str">
        <x:v>Bank receipts</x:v>
      </x:c>
      <x:c r="I32" s="45" t="str">
        <x:v>Bank payments</x:v>
      </x:c>
      <x:c r="J32" s="45" t="str">
        <x:v>Closing bank balance</x:v>
      </x:c>
    </x:row>
    <x:row r="33">
      <x:c r="A33" t="str">
        <x:v>Sophie</x:v>
      </x:c>
      <x:c r="B33" s="64" t="n">
        <x:f>SUMIFS('Transaction List'!$V$5:$V$87,'Transaction List'!$C$5:$C$87,"Q1")</x:f>
        <x:v>4050</x:v>
      </x:c>
      <x:c r="C33" s="64" t="n">
        <x:f>SUMIFS('Transaction List'!$X$5:$X$87,'Transaction List'!$C$5:$C$87,"Q1")</x:f>
        <x:v>2641.5</x:v>
      </x:c>
      <x:c r="D33" s="64" t="n">
        <x:f>B33-C33</x:f>
        <x:v>1408.5</x:v>
      </x:c>
      <x:c r="E33" s="64" t="n">
        <x:f>SUMIFS('Transaction List'!$V$5:$V$87,'Transaction List'!$C$5:$C$87,"Q1")</x:f>
        <x:v>4050</x:v>
      </x:c>
      <x:c r="F33" s="64" t="n">
        <x:f>SUMIFS('Transaction List'!$X$5:$X$87,'Transaction List'!$C$5:$C$87,"Q1")</x:f>
        <x:v>2641.5</x:v>
      </x:c>
      <x:c r="G33" s="64" t="n">
        <x:f>E33-F33</x:f>
        <x:v>1408.5</x:v>
      </x:c>
      <x:c r="H33" s="64" t="n">
        <x:f>SUMIFS('Transaction List'!$AB$5:$AB$87,'Transaction List'!$C$5:$C$87,"Q1")</x:f>
        <x:v>4236</x:v>
      </x:c>
      <x:c r="I33" s="64" t="n">
        <x:f>SUMIFS('Transaction List'!$AC$5:$AC$87,'Transaction List'!$C$5:$C$87,"Q1")</x:f>
        <x:v>6725</x:v>
      </x:c>
      <x:c r="J33" s="64" t="n">
        <x:f>15000+H33-I33</x:f>
        <x:v>12511</x:v>
      </x:c>
    </x:row>
    <x:row r="34">
      <x:c r="A34" t="str">
        <x:v>Daniel</x:v>
      </x:c>
      <x:c r="B34" s="64" t="n">
        <x:f>SUMIFS('Transaction List'!$W$5:$W$87,'Transaction List'!$C$5:$C$87,"Q1")</x:f>
        <x:v>600</x:v>
      </x:c>
      <x:c r="C34" s="64" t="n">
        <x:f>SUMIFS('Transaction List'!$Y$5:$Y$87,'Transaction List'!$C$5:$C$87,"Q1")</x:f>
        <x:v>1007.5</x:v>
      </x:c>
      <x:c r="D34" s="64" t="n">
        <x:f>B34-C34</x:f>
        <x:v>-407.5</x:v>
      </x:c>
      <x:c r="E34" s="64" t="n">
        <x:f>SUMIFS('Transaction List'!$W$5:$W$87,'Transaction List'!$C$5:$C$87,"Q1")</x:f>
        <x:v>600</x:v>
      </x:c>
      <x:c r="F34" s="64" t="n">
        <x:f>SUMIFS('Transaction List'!$Y$5:$Y$87,'Transaction List'!$C$5:$C$87,"Q1")</x:f>
        <x:v>1007.5</x:v>
      </x:c>
      <x:c r="G34" s="64" t="n">
        <x:f>E34-F34</x:f>
        <x:v>-407.5</x:v>
      </x:c>
      <x:c r="H34" s="64" t="str">
        <x:v>Portfolio control shown above</x:v>
      </x:c>
      <x:c r="I34" s="64" t="str"/>
      <x:c r="J34" s="64" t="str"/>
    </x:row>
    <x:row r="37" ht="22" customHeight="1">
      <x:c r="A37" s="28" t="str">
        <x:v>Property quarterly summary</x:v>
      </x:c>
      <x:c r="B37" s="28"/>
      <x:c r="C37" s="28"/>
      <x:c r="D37" s="28"/>
      <x:c r="E37" s="28"/>
      <x:c r="F37" s="28"/>
    </x:row>
    <x:row r="38" ht="30" customHeight="1">
      <x:c r="A38" s="45" t="str">
        <x:v>Property</x:v>
      </x:c>
      <x:c r="B38" s="45" t="str">
        <x:v>Receipts</x:v>
      </x:c>
      <x:c r="C38" s="45" t="str">
        <x:v>Non-finance deductions</x:v>
      </x:c>
      <x:c r="D38" s="45" t="str">
        <x:v>Quarter profit / loss</x:v>
      </x:c>
      <x:c r="E38" s="45" t="str">
        <x:v>Review / evidence</x:v>
      </x:c>
      <x:c r="F38" s="45" t="str">
        <x:v>Difference to locked control</x:v>
      </x:c>
    </x:row>
    <x:row r="39">
      <x:c r="A39" t="str">
        <x:v>Willow Court</x:v>
      </x:c>
      <x:c r="B39" s="64" t="n">
        <x:f>SUMIFS('Transaction List'!$P$5:$P$87,'Transaction List'!$C$5:$C$87,"Q1",'Transaction List'!$D$5:$D$87,"Willow Court")</x:f>
        <x:v>3450</x:v>
      </x:c>
      <x:c r="C39" s="64" t="n">
        <x:f>SUMIFS('Transaction List'!$Q$5:$Q$87,'Transaction List'!$C$5:$C$87,"Q1",'Transaction List'!$D$5:$D$87,"Willow Court")+SUMIFS('Shared Costs'!$G$5:$G$8,'Shared Costs'!$A$5:$A$8,"Q1",'Shared Costs'!$F$5:$F$8,"Willow Court")</x:f>
        <x:v>1634</x:v>
      </x:c>
      <x:c r="D39" s="64" t="n">
        <x:f>B39-C39</x:f>
        <x:v>1816</x:v>
      </x:c>
      <x:c r="E39" s="64" t="str">
        <x:v>Reconciled to transaction and shared-cost schedules</x:v>
      </x:c>
      <x:c r="F39" s="64" t="n">
        <x:f>D39-1816</x:f>
        <x:v>0</x:v>
      </x:c>
    </x:row>
    <x:row r="40">
      <x:c r="A40" t="str">
        <x:v>Rowan Street</x:v>
      </x:c>
      <x:c r="B40" s="64" t="n">
        <x:f>SUMIFS('Transaction List'!$P$5:$P$87,'Transaction List'!$C$5:$C$87,"Q1",'Transaction List'!$D$5:$D$87,"Rowan Street")</x:f>
        <x:v>1200</x:v>
      </x:c>
      <x:c r="C40" s="64" t="n">
        <x:f>SUMIFS('Transaction List'!$Q$5:$Q$87,'Transaction List'!$C$5:$C$87,"Q1",'Transaction List'!$D$5:$D$87,"Rowan Street")+SUMIFS('Shared Costs'!$G$5:$G$8,'Shared Costs'!$A$5:$A$8,"Q1",'Shared Costs'!$F$5:$F$8,"Rowan Street")+SUMIFS('Shared Costs'!$I$5:$I$8,'Shared Costs'!$A$5:$A$8,"Q1",'Shared Costs'!$H$5:$H$8,"Rowan Street")</x:f>
        <x:v>2015</x:v>
      </x:c>
      <x:c r="D40" s="64" t="n">
        <x:f>B40-C40</x:f>
        <x:v>-815</x:v>
      </x:c>
      <x:c r="E40" s="64" t="str">
        <x:v>Reconciled to transaction and shared-cost schedules</x:v>
      </x:c>
      <x:c r="F40" s="64" t="n">
        <x:f>D40--815</x:f>
        <x:v>0</x:v>
      </x:c>
    </x:row>
  </x:sheetData>
  <x:mergeCells>
    <x:mergeCell ref="A1:L1"/>
    <x:mergeCell ref="A2:L2"/>
    <x:mergeCell ref="A4:L4"/>
    <x:mergeCell ref="A31:J31"/>
    <x:mergeCell ref="A37:F37"/>
  </x:mergeCells>
  <x:conditionalFormatting sqref="F39:F40">
    <x:cfRule type="expression" dxfId="0" priority="1">
      <x:formula>ABS(F39)&gt;0.01</x:formula>
    </x:cfRule>
  </x:conditionalFormatting>
  <x:pageMargins left="0.7" right="0.7" top="0.75" bottom="0.75" header="0.3" footer="0.3"/>
</x:worksheet>
</file>

<file path=xl/worksheets/sheet7.xml><?xml version="1.0" encoding="utf-8"?>
<x:worksheet xmlns:x="http://schemas.openxmlformats.org/spreadsheetml/2006/main">
  <x:sheetFormatPr defaultRowHeight="15"/>
  <x:cols>
    <x:col min="1" max="1" width="14" hidden="0" customWidth="1"/>
    <x:col min="2" max="2" width="14" hidden="0" customWidth="1"/>
    <x:col min="3" max="3" width="18" hidden="0" customWidth="1"/>
    <x:col min="4" max="4" width="42" hidden="0" customWidth="1"/>
    <x:col min="5" max="5" width="15" hidden="0" customWidth="1"/>
    <x:col min="6" max="6" width="26" hidden="0" customWidth="1"/>
    <x:col min="7" max="7" width="12" hidden="0" customWidth="1"/>
    <x:col min="8" max="8" width="32" hidden="0" customWidth="1"/>
    <x:col min="9" max="9" width="12" hidden="0" customWidth="1"/>
    <x:col min="10" max="10" width="12" hidden="0" customWidth="1"/>
    <x:col min="11" max="11" width="16" hidden="0" customWidth="1"/>
    <x:col min="12" max="12" width="16" hidden="0" customWidth="1"/>
  </x:cols>
  <x:sheetData>
    <x:row r="1" ht="30" customHeight="1">
      <x:c r="A1" s="5" t="str">
        <x:v>Q2 Working</x:v>
      </x:c>
      <x:c r="B1" s="5"/>
      <x:c r="C1" s="5"/>
      <x:c r="D1" s="5"/>
      <x:c r="E1" s="5"/>
      <x:c r="F1" s="5"/>
      <x:c r="G1" s="5"/>
      <x:c r="H1" s="5"/>
      <x:c r="I1" s="5"/>
      <x:c r="J1" s="5"/>
      <x:c r="K1" s="5"/>
      <x:c r="L1" s="5"/>
    </x:row>
    <x:row r="2" ht="28" customHeight="1">
      <x:c r="A2" s="12" t="str">
        <x:v>Quarter ending 05 October 2026</x:v>
      </x:c>
      <x:c r="B2" s="12"/>
      <x:c r="C2" s="12"/>
      <x:c r="D2" s="12"/>
      <x:c r="E2" s="12"/>
      <x:c r="F2" s="12"/>
      <x:c r="G2" s="12"/>
      <x:c r="H2" s="12"/>
      <x:c r="I2" s="12"/>
      <x:c r="J2" s="12"/>
      <x:c r="K2" s="12"/>
      <x:c r="L2" s="12"/>
    </x:row>
    <x:row r="4" ht="22" customHeight="1">
      <x:c r="A4" s="28" t="str">
        <x:v>Quarter transaction list</x:v>
      </x:c>
      <x:c r="B4" s="28"/>
      <x:c r="C4" s="28"/>
      <x:c r="D4" s="28"/>
      <x:c r="E4" s="28"/>
      <x:c r="F4" s="28"/>
      <x:c r="G4" s="28"/>
      <x:c r="H4" s="28"/>
      <x:c r="I4" s="28"/>
      <x:c r="J4" s="28"/>
      <x:c r="K4" s="28"/>
      <x:c r="L4" s="28"/>
    </x:row>
    <x:row r="5" ht="30" customHeight="1">
      <x:c r="A5" s="45" t="str">
        <x:v>ID</x:v>
      </x:c>
      <x:c r="B5" s="45" t="str">
        <x:v>Date</x:v>
      </x:c>
      <x:c r="C5" s="45" t="str">
        <x:v>Property / control</x:v>
      </x:c>
      <x:c r="D5" s="45" t="str">
        <x:v>Transaction</x:v>
      </x:c>
      <x:c r="E5" s="45" t="str">
        <x:v>Cash amount</x:v>
      </x:c>
      <x:c r="F5" s="45" t="str">
        <x:v>Initial treatment</x:v>
      </x:c>
      <x:c r="G5" s="45" t="str">
        <x:v>Account code</x:v>
      </x:c>
      <x:c r="H5" s="45" t="str">
        <x:v>Tax category</x:v>
      </x:c>
      <x:c r="I5" s="45" t="str">
        <x:v>Sophie share</x:v>
      </x:c>
      <x:c r="J5" s="45" t="str">
        <x:v>Daniel share</x:v>
      </x:c>
      <x:c r="K5" s="45" t="str">
        <x:v>Bank receipt</x:v>
      </x:c>
      <x:c r="L5" s="45" t="str">
        <x:v>Bank payment</x:v>
      </x:c>
    </x:row>
    <x:row r="6">
      <x:c r="A6" t="str">
        <x:v>TX-024</x:v>
      </x:c>
      <x:c r="B6" s="58" t="n">
        <x:v>46213</x:v>
      </x:c>
      <x:c r="C6" t="str">
        <x:v>Willow Court</x:v>
      </x:c>
      <x:c r="D6" t="str">
        <x:v>Part-payment of July rent</x:v>
      </x:c>
      <x:c r="E6" s="56" t="n">
        <x:v>700</x:v>
      </x:c>
      <x:c r="F6" t="str">
        <x:v>Rental income</x:v>
      </x:c>
      <x:c r="G6" s="72" t="n">
        <x:v>2000</x:v>
      </x:c>
      <x:c r="H6" s="72" t="str">
        <x:v>Property receipts</x:v>
      </x:c>
      <x:c r="I6" s="73" t="n">
        <x:v>1</x:v>
      </x:c>
      <x:c r="J6" s="73" t="n">
        <x:v>0</x:v>
      </x:c>
      <x:c r="K6" s="64" t="n">
        <x:v>0</x:v>
      </x:c>
      <x:c r="L6" s="64" t="n">
        <x:v>0</x:v>
      </x:c>
    </x:row>
    <x:row r="7">
      <x:c r="A7" t="str">
        <x:v>TX-025</x:v>
      </x:c>
      <x:c r="B7" s="58" t="n">
        <x:v>46213</x:v>
      </x:c>
      <x:c r="C7" t="str">
        <x:v>Willow Court</x:v>
      </x:c>
      <x:c r="D7" t="str">
        <x:v>Northgate fee on part-payment</x:v>
      </x:c>
      <x:c r="E7" s="56" t="n">
        <x:v>84</x:v>
      </x:c>
      <x:c r="F7" t="str">
        <x:v>Management expense</x:v>
      </x:c>
      <x:c r="G7" s="72" t="n">
        <x:v>3000</x:v>
      </x:c>
      <x:c r="H7" s="72" t="str">
        <x:v>Legal, management and professional fees</x:v>
      </x:c>
      <x:c r="I7" s="73" t="n">
        <x:v>1</x:v>
      </x:c>
      <x:c r="J7" s="73" t="n">
        <x:v>0</x:v>
      </x:c>
      <x:c r="K7" s="64" t="n">
        <x:v>0</x:v>
      </x:c>
      <x:c r="L7" s="64" t="n">
        <x:v>0</x:v>
      </x:c>
    </x:row>
    <x:row r="8">
      <x:c r="A8" t="str">
        <x:v>TX-026</x:v>
      </x:c>
      <x:c r="B8" s="58" t="n">
        <x:v>46235</x:v>
      </x:c>
      <x:c r="C8" t="str">
        <x:v>Rowan Street</x:v>
      </x:c>
      <x:c r="D8" t="str">
        <x:v>August rent</x:v>
      </x:c>
      <x:c r="E8" s="56" t="n">
        <x:v>1200</x:v>
      </x:c>
      <x:c r="F8" t="str">
        <x:v>Rental income</x:v>
      </x:c>
      <x:c r="G8" s="72" t="n">
        <x:v>2000</x:v>
      </x:c>
      <x:c r="H8" s="72" t="str">
        <x:v>Property receipts</x:v>
      </x:c>
      <x:c r="I8" s="73" t="n">
        <x:v>0.5</x:v>
      </x:c>
      <x:c r="J8" s="73" t="n">
        <x:v>0.5</x:v>
      </x:c>
      <x:c r="K8" s="64" t="n">
        <x:v>1200</x:v>
      </x:c>
      <x:c r="L8" s="64" t="n">
        <x:v>0</x:v>
      </x:c>
    </x:row>
    <x:row r="9">
      <x:c r="A9" t="str">
        <x:v>TX-027</x:v>
      </x:c>
      <x:c r="B9" s="58" t="n">
        <x:v>46235</x:v>
      </x:c>
      <x:c r="C9" t="str">
        <x:v>Rowan Street</x:v>
      </x:c>
      <x:c r="D9" t="str">
        <x:v>Mortgage payment</x:v>
      </x:c>
      <x:c r="E9" s="56" t="n">
        <x:v>920</x:v>
      </x:c>
      <x:c r="F9" t="str">
        <x:v>Mortgage control</x:v>
      </x:c>
      <x:c r="G9" s="72" t="n">
        <x:v>1200</x:v>
      </x:c>
      <x:c r="H9" s="72" t="str">
        <x:v>Control only</x:v>
      </x:c>
      <x:c r="I9" s="73" t="n">
        <x:v>0.5</x:v>
      </x:c>
      <x:c r="J9" s="73" t="n">
        <x:v>0.5</x:v>
      </x:c>
      <x:c r="K9" s="64" t="n">
        <x:v>0</x:v>
      </x:c>
      <x:c r="L9" s="64" t="n">
        <x:v>920</x:v>
      </x:c>
    </x:row>
    <x:row r="10">
      <x:c r="A10" t="str">
        <x:v>TX-028</x:v>
      </x:c>
      <x:c r="B10" s="58" t="n">
        <x:v>46244</x:v>
      </x:c>
      <x:c r="C10" t="str">
        <x:v>Willow Court</x:v>
      </x:c>
      <x:c r="D10" t="str">
        <x:v>August rent</x:v>
      </x:c>
      <x:c r="E10" s="56" t="n">
        <x:v>1150</x:v>
      </x:c>
      <x:c r="F10" t="str">
        <x:v>Rental income</x:v>
      </x:c>
      <x:c r="G10" s="72" t="n">
        <x:v>2000</x:v>
      </x:c>
      <x:c r="H10" s="72" t="str">
        <x:v>Property receipts</x:v>
      </x:c>
      <x:c r="I10" s="73" t="n">
        <x:v>1</x:v>
      </x:c>
      <x:c r="J10" s="73" t="n">
        <x:v>0</x:v>
      </x:c>
      <x:c r="K10" s="64" t="n">
        <x:v>0</x:v>
      </x:c>
      <x:c r="L10" s="64" t="n">
        <x:v>0</x:v>
      </x:c>
    </x:row>
    <x:row r="11">
      <x:c r="A11" t="str">
        <x:v>TX-029</x:v>
      </x:c>
      <x:c r="B11" s="58" t="n">
        <x:v>46244</x:v>
      </x:c>
      <x:c r="C11" t="str">
        <x:v>Willow Court</x:v>
      </x:c>
      <x:c r="D11" t="str">
        <x:v>Northgate fee</x:v>
      </x:c>
      <x:c r="E11" s="56" t="n">
        <x:v>138</x:v>
      </x:c>
      <x:c r="F11" t="str">
        <x:v>Management expense</x:v>
      </x:c>
      <x:c r="G11" s="72" t="n">
        <x:v>3000</x:v>
      </x:c>
      <x:c r="H11" s="72" t="str">
        <x:v>Legal, management and professional fees</x:v>
      </x:c>
      <x:c r="I11" s="73" t="n">
        <x:v>1</x:v>
      </x:c>
      <x:c r="J11" s="73" t="n">
        <x:v>0</x:v>
      </x:c>
      <x:c r="K11" s="64" t="n">
        <x:v>0</x:v>
      </x:c>
      <x:c r="L11" s="64" t="n">
        <x:v>0</x:v>
      </x:c>
    </x:row>
    <x:row r="12">
      <x:c r="A12" t="str">
        <x:v>TX-030</x:v>
      </x:c>
      <x:c r="B12" s="58" t="n">
        <x:v>46259</x:v>
      </x:c>
      <x:c r="C12" t="str">
        <x:v>Willow Court</x:v>
      </x:c>
      <x:c r="D12" t="str">
        <x:v>July arrears recovered</x:v>
      </x:c>
      <x:c r="E12" s="56" t="n">
        <x:v>450</x:v>
      </x:c>
      <x:c r="F12" t="str">
        <x:v>Rental income</x:v>
      </x:c>
      <x:c r="G12" s="72" t="n">
        <x:v>2000</x:v>
      </x:c>
      <x:c r="H12" s="72" t="str">
        <x:v>Property receipts</x:v>
      </x:c>
      <x:c r="I12" s="73" t="n">
        <x:v>1</x:v>
      </x:c>
      <x:c r="J12" s="73" t="n">
        <x:v>0</x:v>
      </x:c>
      <x:c r="K12" s="64" t="n">
        <x:v>0</x:v>
      </x:c>
      <x:c r="L12" s="64" t="n">
        <x:v>0</x:v>
      </x:c>
    </x:row>
    <x:row r="13">
      <x:c r="A13" t="str">
        <x:v>TX-031</x:v>
      </x:c>
      <x:c r="B13" s="58" t="n">
        <x:v>46259</x:v>
      </x:c>
      <x:c r="C13" t="str">
        <x:v>Willow Court</x:v>
      </x:c>
      <x:c r="D13" t="str">
        <x:v>Northgate fee on recovery</x:v>
      </x:c>
      <x:c r="E13" s="56" t="n">
        <x:v>54</x:v>
      </x:c>
      <x:c r="F13" t="str">
        <x:v>Management expense</x:v>
      </x:c>
      <x:c r="G13" s="72" t="n">
        <x:v>3000</x:v>
      </x:c>
      <x:c r="H13" s="72" t="str">
        <x:v>Legal, management and professional fees</x:v>
      </x:c>
      <x:c r="I13" s="73" t="n">
        <x:v>1</x:v>
      </x:c>
      <x:c r="J13" s="73" t="n">
        <x:v>0</x:v>
      </x:c>
      <x:c r="K13" s="64" t="n">
        <x:v>0</x:v>
      </x:c>
      <x:c r="L13" s="64" t="n">
        <x:v>0</x:v>
      </x:c>
    </x:row>
    <x:row r="14">
      <x:c r="A14" t="str">
        <x:v>TX-032</x:v>
      </x:c>
      <x:c r="B14" s="58" t="n">
        <x:v>46266</x:v>
      </x:c>
      <x:c r="C14" t="str">
        <x:v>Rowan Street</x:v>
      </x:c>
      <x:c r="D14" t="str">
        <x:v>September rent</x:v>
      </x:c>
      <x:c r="E14" s="56" t="n">
        <x:v>1200</x:v>
      </x:c>
      <x:c r="F14" t="str">
        <x:v>Rental income</x:v>
      </x:c>
      <x:c r="G14" s="72" t="n">
        <x:v>2000</x:v>
      </x:c>
      <x:c r="H14" s="72" t="str">
        <x:v>Property receipts</x:v>
      </x:c>
      <x:c r="I14" s="73" t="n">
        <x:v>0.5</x:v>
      </x:c>
      <x:c r="J14" s="73" t="n">
        <x:v>0.5</x:v>
      </x:c>
      <x:c r="K14" s="64" t="n">
        <x:v>1200</x:v>
      </x:c>
      <x:c r="L14" s="64" t="n">
        <x:v>0</x:v>
      </x:c>
    </x:row>
    <x:row r="15">
      <x:c r="A15" t="str">
        <x:v>TX-033</x:v>
      </x:c>
      <x:c r="B15" s="58" t="n">
        <x:v>46266</x:v>
      </x:c>
      <x:c r="C15" t="str">
        <x:v>Rowan Street</x:v>
      </x:c>
      <x:c r="D15" t="str">
        <x:v>Mortgage payment</x:v>
      </x:c>
      <x:c r="E15" s="56" t="n">
        <x:v>920</x:v>
      </x:c>
      <x:c r="F15" t="str">
        <x:v>Mortgage control</x:v>
      </x:c>
      <x:c r="G15" s="72" t="n">
        <x:v>1200</x:v>
      </x:c>
      <x:c r="H15" s="72" t="str">
        <x:v>Control only</x:v>
      </x:c>
      <x:c r="I15" s="73" t="n">
        <x:v>0.5</x:v>
      </x:c>
      <x:c r="J15" s="73" t="n">
        <x:v>0.5</x:v>
      </x:c>
      <x:c r="K15" s="64" t="n">
        <x:v>0</x:v>
      </x:c>
      <x:c r="L15" s="64" t="n">
        <x:v>920</x:v>
      </x:c>
    </x:row>
    <x:row r="16">
      <x:c r="A16" t="str">
        <x:v>TX-034</x:v>
      </x:c>
      <x:c r="B16" s="58" t="n">
        <x:v>46275</x:v>
      </x:c>
      <x:c r="C16" t="str">
        <x:v>Willow Court</x:v>
      </x:c>
      <x:c r="D16" t="str">
        <x:v>September rent</x:v>
      </x:c>
      <x:c r="E16" s="56" t="n">
        <x:v>1150</x:v>
      </x:c>
      <x:c r="F16" t="str">
        <x:v>Rental income</x:v>
      </x:c>
      <x:c r="G16" s="72" t="n">
        <x:v>2000</x:v>
      </x:c>
      <x:c r="H16" s="72" t="str">
        <x:v>Property receipts</x:v>
      </x:c>
      <x:c r="I16" s="73" t="n">
        <x:v>1</x:v>
      </x:c>
      <x:c r="J16" s="73" t="n">
        <x:v>0</x:v>
      </x:c>
      <x:c r="K16" s="64" t="n">
        <x:v>0</x:v>
      </x:c>
      <x:c r="L16" s="64" t="n">
        <x:v>0</x:v>
      </x:c>
    </x:row>
    <x:row r="17">
      <x:c r="A17" t="str">
        <x:v>TX-035</x:v>
      </x:c>
      <x:c r="B17" s="58" t="n">
        <x:v>46275</x:v>
      </x:c>
      <x:c r="C17" t="str">
        <x:v>Willow Court</x:v>
      </x:c>
      <x:c r="D17" t="str">
        <x:v>Northgate fee</x:v>
      </x:c>
      <x:c r="E17" s="56" t="n">
        <x:v>138</x:v>
      </x:c>
      <x:c r="F17" t="str">
        <x:v>Management expense</x:v>
      </x:c>
      <x:c r="G17" s="72" t="n">
        <x:v>3000</x:v>
      </x:c>
      <x:c r="H17" s="72" t="str">
        <x:v>Legal, management and professional fees</x:v>
      </x:c>
      <x:c r="I17" s="73" t="n">
        <x:v>1</x:v>
      </x:c>
      <x:c r="J17" s="73" t="n">
        <x:v>0</x:v>
      </x:c>
      <x:c r="K17" s="64" t="n">
        <x:v>0</x:v>
      </x:c>
      <x:c r="L17" s="64" t="n">
        <x:v>0</x:v>
      </x:c>
    </x:row>
    <x:row r="18">
      <x:c r="A18" t="str">
        <x:v>TX-036</x:v>
      </x:c>
      <x:c r="B18" s="58" t="n">
        <x:v>46280</x:v>
      </x:c>
      <x:c r="C18" t="str">
        <x:v>Willow Court</x:v>
      </x:c>
      <x:c r="D18" t="str">
        <x:v>Boiler-pump repair paid by Northgate</x:v>
      </x:c>
      <x:c r="E18" s="56" t="n">
        <x:v>420</x:v>
      </x:c>
      <x:c r="F18" t="str">
        <x:v>Repair</x:v>
      </x:c>
      <x:c r="G18" s="72" t="n">
        <x:v>3030</x:v>
      </x:c>
      <x:c r="H18" s="72" t="str">
        <x:v>Repairs and maintenance</x:v>
      </x:c>
      <x:c r="I18" s="73" t="n">
        <x:v>1</x:v>
      </x:c>
      <x:c r="J18" s="73" t="n">
        <x:v>0</x:v>
      </x:c>
      <x:c r="K18" s="64" t="n">
        <x:v>0</x:v>
      </x:c>
      <x:c r="L18" s="64" t="n">
        <x:v>0</x:v>
      </x:c>
    </x:row>
    <x:row r="19">
      <x:c r="A19" t="str">
        <x:v>TX-037</x:v>
      </x:c>
      <x:c r="B19" s="58" t="n">
        <x:v>46296</x:v>
      </x:c>
      <x:c r="C19" t="str">
        <x:v>Rowan Street</x:v>
      </x:c>
      <x:c r="D19" t="str">
        <x:v>October rent</x:v>
      </x:c>
      <x:c r="E19" s="56" t="n">
        <x:v>1200</x:v>
      </x:c>
      <x:c r="F19" t="str">
        <x:v>Rental income</x:v>
      </x:c>
      <x:c r="G19" s="72" t="n">
        <x:v>2000</x:v>
      </x:c>
      <x:c r="H19" s="72" t="str">
        <x:v>Property receipts</x:v>
      </x:c>
      <x:c r="I19" s="73" t="n">
        <x:v>0.5</x:v>
      </x:c>
      <x:c r="J19" s="73" t="n">
        <x:v>0.5</x:v>
      </x:c>
      <x:c r="K19" s="64" t="n">
        <x:v>1200</x:v>
      </x:c>
      <x:c r="L19" s="64" t="n">
        <x:v>0</x:v>
      </x:c>
    </x:row>
    <x:row r="20">
      <x:c r="A20" t="str">
        <x:v>TX-038</x:v>
      </x:c>
      <x:c r="B20" s="58" t="n">
        <x:v>46296</x:v>
      </x:c>
      <x:c r="C20" t="str">
        <x:v>Rowan Street</x:v>
      </x:c>
      <x:c r="D20" t="str">
        <x:v>Mortgage payment</x:v>
      </x:c>
      <x:c r="E20" s="56" t="n">
        <x:v>920</x:v>
      </x:c>
      <x:c r="F20" t="str">
        <x:v>Mortgage control</x:v>
      </x:c>
      <x:c r="G20" s="72" t="n">
        <x:v>1200</x:v>
      </x:c>
      <x:c r="H20" s="72" t="str">
        <x:v>Control only</x:v>
      </x:c>
      <x:c r="I20" s="73" t="n">
        <x:v>0.5</x:v>
      </x:c>
      <x:c r="J20" s="73" t="n">
        <x:v>0.5</x:v>
      </x:c>
      <x:c r="K20" s="64" t="n">
        <x:v>0</x:v>
      </x:c>
      <x:c r="L20" s="64" t="n">
        <x:v>920</x:v>
      </x:c>
    </x:row>
    <x:row r="21">
      <x:c r="A21" t="str">
        <x:v>TX-039</x:v>
      </x:c>
      <x:c r="B21" s="58" t="n">
        <x:v>46300</x:v>
      </x:c>
      <x:c r="C21" t="str">
        <x:v>Shared</x:v>
      </x:c>
      <x:c r="D21" t="str">
        <x:v>Bookkeeping software</x:v>
      </x:c>
      <x:c r="E21" s="56" t="n">
        <x:v>180</x:v>
      </x:c>
      <x:c r="F21" t="str">
        <x:v>Shared expense</x:v>
      </x:c>
      <x:c r="G21" s="72" t="n">
        <x:v>3060</x:v>
      </x:c>
      <x:c r="H21" s="72" t="str">
        <x:v>Other allowable property expenses</x:v>
      </x:c>
      <x:c r="I21" s="73" t="n">
        <x:v>0.75</x:v>
      </x:c>
      <x:c r="J21" s="73" t="n">
        <x:v>0.25</x:v>
      </x:c>
      <x:c r="K21" s="64" t="n">
        <x:v>0</x:v>
      </x:c>
      <x:c r="L21" s="64" t="n">
        <x:v>180</x:v>
      </x:c>
    </x:row>
    <x:row r="22">
      <x:c r="A22" t="str">
        <x:v>TX-040</x:v>
      </x:c>
      <x:c r="B22" s="58" t="n">
        <x:v>46300</x:v>
      </x:c>
      <x:c r="C22" t="str">
        <x:v>Shared</x:v>
      </x:c>
      <x:c r="D22" t="str">
        <x:v>Telephone and administration — allowable element</x:v>
      </x:c>
      <x:c r="E22" s="56" t="n">
        <x:v>135</x:v>
      </x:c>
      <x:c r="F22" t="str">
        <x:v>Shared expense</x:v>
      </x:c>
      <x:c r="G22" s="72" t="n">
        <x:v>3060</x:v>
      </x:c>
      <x:c r="H22" s="72" t="str">
        <x:v>Other allowable property expenses</x:v>
      </x:c>
      <x:c r="I22" s="73" t="n">
        <x:v>0.75</x:v>
      </x:c>
      <x:c r="J22" s="73" t="n">
        <x:v>0.25</x:v>
      </x:c>
      <x:c r="K22" s="64" t="n">
        <x:v>0</x:v>
      </x:c>
      <x:c r="L22" s="64" t="n">
        <x:v>135</x:v>
      </x:c>
    </x:row>
    <x:row r="23">
      <x:c r="A23" t="str">
        <x:v>TX-041</x:v>
      </x:c>
      <x:c r="B23" s="58" t="n">
        <x:v>46300</x:v>
      </x:c>
      <x:c r="C23" t="str">
        <x:v>Willow Court</x:v>
      </x:c>
      <x:c r="D23" t="str">
        <x:v>Northgate net remittance</x:v>
      </x:c>
      <x:c r="E23" s="56" t="n">
        <x:v>2616</x:v>
      </x:c>
      <x:c r="F23" t="str">
        <x:v>Agent control transfer</x:v>
      </x:c>
      <x:c r="G23" s="72" t="n">
        <x:v>1010</x:v>
      </x:c>
      <x:c r="H23" s="72" t="str">
        <x:v>Control only</x:v>
      </x:c>
      <x:c r="I23" s="73" t="n">
        <x:v>1</x:v>
      </x:c>
      <x:c r="J23" s="73" t="n">
        <x:v>0</x:v>
      </x:c>
      <x:c r="K23" s="64" t="n">
        <x:v>2616</x:v>
      </x:c>
      <x:c r="L23" s="64" t="n">
        <x:v>0</x:v>
      </x:c>
    </x:row>
    <x:row r="26" ht="22" customHeight="1">
      <x:c r="A26" s="28" t="str">
        <x:v>Owner quarterly summary</x:v>
      </x:c>
      <x:c r="B26" s="28"/>
      <x:c r="C26" s="28"/>
      <x:c r="D26" s="28"/>
      <x:c r="E26" s="28"/>
      <x:c r="F26" s="28"/>
      <x:c r="G26" s="28"/>
      <x:c r="H26" s="28"/>
      <x:c r="I26" s="28"/>
      <x:c r="J26" s="28"/>
    </x:row>
    <x:row r="27" ht="30" customHeight="1">
      <x:c r="A27" s="45" t="str">
        <x:v>Owner</x:v>
      </x:c>
      <x:c r="B27" s="45" t="str">
        <x:v>Quarter income</x:v>
      </x:c>
      <x:c r="C27" s="45" t="str">
        <x:v>Quarter expenses</x:v>
      </x:c>
      <x:c r="D27" s="45" t="str">
        <x:v>Quarter result</x:v>
      </x:c>
      <x:c r="E27" s="45" t="str">
        <x:v>Cumulative income</x:v>
      </x:c>
      <x:c r="F27" s="45" t="str">
        <x:v>Cumulative expenses</x:v>
      </x:c>
      <x:c r="G27" s="45" t="str">
        <x:v>Cumulative result</x:v>
      </x:c>
      <x:c r="H27" s="45" t="str">
        <x:v>Bank receipts</x:v>
      </x:c>
      <x:c r="I27" s="45" t="str">
        <x:v>Bank payments</x:v>
      </x:c>
      <x:c r="J27" s="45" t="str">
        <x:v>Closing bank balance</x:v>
      </x:c>
    </x:row>
    <x:row r="28">
      <x:c r="A28" t="str">
        <x:v>Sophie</x:v>
      </x:c>
      <x:c r="B28" s="64" t="n">
        <x:f>SUMIFS('Transaction List'!$V$5:$V$87,'Transaction List'!$C$5:$C$87,"Q2")</x:f>
        <x:v>5250</x:v>
      </x:c>
      <x:c r="C28" s="64" t="n">
        <x:f>SUMIFS('Transaction List'!$X$5:$X$87,'Transaction List'!$C$5:$C$87,"Q2")</x:f>
        <x:v>1070.25</x:v>
      </x:c>
      <x:c r="D28" s="64" t="n">
        <x:f>B28-C28</x:f>
        <x:v>4179.75</x:v>
      </x:c>
      <x:c r="E28" s="64" t="n">
        <x:f>SUMIFS('Transaction List'!$V$5:$V$87,'Transaction List'!$C$5:$C$87,"Q1")+SUMIFS('Transaction List'!$V$5:$V$87,'Transaction List'!$C$5:$C$87,"Q2")</x:f>
        <x:v>9300</x:v>
      </x:c>
      <x:c r="F28" s="64" t="n">
        <x:f>SUMIFS('Transaction List'!$X$5:$X$87,'Transaction List'!$C$5:$C$87,"Q1")+SUMIFS('Transaction List'!$X$5:$X$87,'Transaction List'!$C$5:$C$87,"Q2")</x:f>
        <x:v>3711.75</x:v>
      </x:c>
      <x:c r="G28" s="64" t="n">
        <x:f>E28-F28</x:f>
        <x:v>5588.25</x:v>
      </x:c>
      <x:c r="H28" s="64" t="n">
        <x:f>SUMIFS('Transaction List'!$AB$5:$AB$87,'Transaction List'!$C$5:$C$87,"Q2")</x:f>
        <x:v>6216</x:v>
      </x:c>
      <x:c r="I28" s="64" t="n">
        <x:f>SUMIFS('Transaction List'!$AC$5:$AC$87,'Transaction List'!$C$5:$C$87,"Q2")</x:f>
        <x:v>3075</x:v>
      </x:c>
      <x:c r="J28" s="64" t="n">
        <x:f>12511+H28-I28</x:f>
        <x:v>15652</x:v>
      </x:c>
    </x:row>
    <x:row r="29">
      <x:c r="A29" t="str">
        <x:v>Daniel</x:v>
      </x:c>
      <x:c r="B29" s="64" t="n">
        <x:f>SUMIFS('Transaction List'!$W$5:$W$87,'Transaction List'!$C$5:$C$87,"Q2")</x:f>
        <x:v>1800</x:v>
      </x:c>
      <x:c r="C29" s="64" t="n">
        <x:f>SUMIFS('Transaction List'!$Y$5:$Y$87,'Transaction List'!$C$5:$C$87,"Q2")</x:f>
        <x:v>78.75</x:v>
      </x:c>
      <x:c r="D29" s="64" t="n">
        <x:f>B29-C29</x:f>
        <x:v>1721.25</x:v>
      </x:c>
      <x:c r="E29" s="64" t="n">
        <x:f>SUMIFS('Transaction List'!$W$5:$W$87,'Transaction List'!$C$5:$C$87,"Q1")+SUMIFS('Transaction List'!$W$5:$W$87,'Transaction List'!$C$5:$C$87,"Q2")</x:f>
        <x:v>2400</x:v>
      </x:c>
      <x:c r="F29" s="64" t="n">
        <x:f>SUMIFS('Transaction List'!$Y$5:$Y$87,'Transaction List'!$C$5:$C$87,"Q1")+SUMIFS('Transaction List'!$Y$5:$Y$87,'Transaction List'!$C$5:$C$87,"Q2")</x:f>
        <x:v>1086.25</x:v>
      </x:c>
      <x:c r="G29" s="64" t="n">
        <x:f>E29-F29</x:f>
        <x:v>1313.75</x:v>
      </x:c>
      <x:c r="H29" s="64" t="str">
        <x:v>Portfolio control shown above</x:v>
      </x:c>
      <x:c r="I29" s="64" t="str"/>
      <x:c r="J29" s="64" t="str"/>
    </x:row>
    <x:row r="32" ht="22" customHeight="1">
      <x:c r="A32" s="28" t="str">
        <x:v>Property quarterly summary</x:v>
      </x:c>
      <x:c r="B32" s="28"/>
      <x:c r="C32" s="28"/>
      <x:c r="D32" s="28"/>
      <x:c r="E32" s="28"/>
      <x:c r="F32" s="28"/>
    </x:row>
    <x:row r="33" ht="30" customHeight="1">
      <x:c r="A33" s="45" t="str">
        <x:v>Property</x:v>
      </x:c>
      <x:c r="B33" s="45" t="str">
        <x:v>Receipts</x:v>
      </x:c>
      <x:c r="C33" s="45" t="str">
        <x:v>Non-finance deductions</x:v>
      </x:c>
      <x:c r="D33" s="45" t="str">
        <x:v>Quarter profit / loss</x:v>
      </x:c>
      <x:c r="E33" s="45" t="str">
        <x:v>Review / evidence</x:v>
      </x:c>
      <x:c r="F33" s="45" t="str">
        <x:v>Difference to locked control</x:v>
      </x:c>
    </x:row>
    <x:row r="34">
      <x:c r="A34" t="str">
        <x:v>Willow Court</x:v>
      </x:c>
      <x:c r="B34" s="64" t="n">
        <x:f>SUMIFS('Transaction List'!$P$5:$P$87,'Transaction List'!$C$5:$C$87,"Q2",'Transaction List'!$D$5:$D$87,"Willow Court")</x:f>
        <x:v>3450</x:v>
      </x:c>
      <x:c r="C34" s="64" t="n">
        <x:f>SUMIFS('Transaction List'!$Q$5:$Q$87,'Transaction List'!$C$5:$C$87,"Q2",'Transaction List'!$D$5:$D$87,"Willow Court")+SUMIFS('Shared Costs'!$G$5:$G$8,'Shared Costs'!$A$5:$A$8,"Q2",'Shared Costs'!$F$5:$F$8,"Willow Court")</x:f>
        <x:v>991.5</x:v>
      </x:c>
      <x:c r="D34" s="64" t="n">
        <x:f>B34-C34</x:f>
        <x:v>2458.5</x:v>
      </x:c>
      <x:c r="E34" s="64" t="str">
        <x:v>Reconciled to transaction and shared-cost schedules</x:v>
      </x:c>
      <x:c r="F34" s="64" t="n">
        <x:f>D34-2458.5</x:f>
        <x:v>0</x:v>
      </x:c>
    </x:row>
    <x:row r="35">
      <x:c r="A35" t="str">
        <x:v>Rowan Street</x:v>
      </x:c>
      <x:c r="B35" s="64" t="n">
        <x:f>SUMIFS('Transaction List'!$P$5:$P$87,'Transaction List'!$C$5:$C$87,"Q2",'Transaction List'!$D$5:$D$87,"Rowan Street")</x:f>
        <x:v>3600</x:v>
      </x:c>
      <x:c r="C35" s="64" t="n">
        <x:f>SUMIFS('Transaction List'!$Q$5:$Q$87,'Transaction List'!$C$5:$C$87,"Q2",'Transaction List'!$D$5:$D$87,"Rowan Street")+SUMIFS('Shared Costs'!$G$5:$G$8,'Shared Costs'!$A$5:$A$8,"Q2",'Shared Costs'!$F$5:$F$8,"Rowan Street")+SUMIFS('Shared Costs'!$I$5:$I$8,'Shared Costs'!$A$5:$A$8,"Q2",'Shared Costs'!$H$5:$H$8,"Rowan Street")</x:f>
        <x:v>157.5</x:v>
      </x:c>
      <x:c r="D35" s="64" t="n">
        <x:f>B35-C35</x:f>
        <x:v>3442.5</x:v>
      </x:c>
      <x:c r="E35" s="64" t="str">
        <x:v>Reconciled to transaction and shared-cost schedules</x:v>
      </x:c>
      <x:c r="F35" s="64" t="n">
        <x:f>D35-3442.5</x:f>
        <x:v>0</x:v>
      </x:c>
    </x:row>
  </x:sheetData>
  <x:mergeCells>
    <x:mergeCell ref="A1:L1"/>
    <x:mergeCell ref="A2:L2"/>
    <x:mergeCell ref="A4:L4"/>
    <x:mergeCell ref="A26:J26"/>
    <x:mergeCell ref="A32:F32"/>
  </x:mergeCells>
  <x:conditionalFormatting sqref="F34:F35">
    <x:cfRule type="expression" dxfId="1" priority="1">
      <x:formula>ABS(F34)&gt;0.01</x:formula>
    </x:cfRule>
  </x:conditionalFormatting>
  <x:pageMargins left="0.7" right="0.7" top="0.75" bottom="0.75" header="0.3" footer="0.3"/>
</x:worksheet>
</file>

<file path=xl/worksheets/sheet8.xml><?xml version="1.0" encoding="utf-8"?>
<x:worksheet xmlns:x="http://schemas.openxmlformats.org/spreadsheetml/2006/main">
  <x:sheetFormatPr defaultRowHeight="15"/>
  <x:cols>
    <x:col min="1" max="1" width="14" hidden="0" customWidth="1"/>
    <x:col min="2" max="2" width="14" hidden="0" customWidth="1"/>
    <x:col min="3" max="3" width="18" hidden="0" customWidth="1"/>
    <x:col min="4" max="4" width="42" hidden="0" customWidth="1"/>
    <x:col min="5" max="5" width="15" hidden="0" customWidth="1"/>
    <x:col min="6" max="6" width="26" hidden="0" customWidth="1"/>
    <x:col min="7" max="7" width="12" hidden="0" customWidth="1"/>
    <x:col min="8" max="8" width="32" hidden="0" customWidth="1"/>
    <x:col min="9" max="9" width="12" hidden="0" customWidth="1"/>
    <x:col min="10" max="10" width="12" hidden="0" customWidth="1"/>
    <x:col min="11" max="11" width="16" hidden="0" customWidth="1"/>
    <x:col min="12" max="12" width="16" hidden="0" customWidth="1"/>
  </x:cols>
  <x:sheetData>
    <x:row r="1" ht="30" customHeight="1">
      <x:c r="A1" s="5" t="str">
        <x:v>Q3 Working</x:v>
      </x:c>
      <x:c r="B1" s="5"/>
      <x:c r="C1" s="5"/>
      <x:c r="D1" s="5"/>
      <x:c r="E1" s="5"/>
      <x:c r="F1" s="5"/>
      <x:c r="G1" s="5"/>
      <x:c r="H1" s="5"/>
      <x:c r="I1" s="5"/>
      <x:c r="J1" s="5"/>
      <x:c r="K1" s="5"/>
      <x:c r="L1" s="5"/>
    </x:row>
    <x:row r="2" ht="28" customHeight="1">
      <x:c r="A2" s="12" t="str">
        <x:v>Quarter ending 05 January 2027</x:v>
      </x:c>
      <x:c r="B2" s="12"/>
      <x:c r="C2" s="12"/>
      <x:c r="D2" s="12"/>
      <x:c r="E2" s="12"/>
      <x:c r="F2" s="12"/>
      <x:c r="G2" s="12"/>
      <x:c r="H2" s="12"/>
      <x:c r="I2" s="12"/>
      <x:c r="J2" s="12"/>
      <x:c r="K2" s="12"/>
      <x:c r="L2" s="12"/>
    </x:row>
    <x:row r="4" ht="22" customHeight="1">
      <x:c r="A4" s="28" t="str">
        <x:v>Quarter transaction list</x:v>
      </x:c>
      <x:c r="B4" s="28"/>
      <x:c r="C4" s="28"/>
      <x:c r="D4" s="28"/>
      <x:c r="E4" s="28"/>
      <x:c r="F4" s="28"/>
      <x:c r="G4" s="28"/>
      <x:c r="H4" s="28"/>
      <x:c r="I4" s="28"/>
      <x:c r="J4" s="28"/>
      <x:c r="K4" s="28"/>
      <x:c r="L4" s="28"/>
    </x:row>
    <x:row r="5" ht="30" customHeight="1">
      <x:c r="A5" s="45" t="str">
        <x:v>ID</x:v>
      </x:c>
      <x:c r="B5" s="45" t="str">
        <x:v>Date</x:v>
      </x:c>
      <x:c r="C5" s="45" t="str">
        <x:v>Property / control</x:v>
      </x:c>
      <x:c r="D5" s="45" t="str">
        <x:v>Transaction</x:v>
      </x:c>
      <x:c r="E5" s="45" t="str">
        <x:v>Cash amount</x:v>
      </x:c>
      <x:c r="F5" s="45" t="str">
        <x:v>Initial treatment</x:v>
      </x:c>
      <x:c r="G5" s="45" t="str">
        <x:v>Account code</x:v>
      </x:c>
      <x:c r="H5" s="45" t="str">
        <x:v>Tax category</x:v>
      </x:c>
      <x:c r="I5" s="45" t="str">
        <x:v>Sophie share</x:v>
      </x:c>
      <x:c r="J5" s="45" t="str">
        <x:v>Daniel share</x:v>
      </x:c>
      <x:c r="K5" s="45" t="str">
        <x:v>Bank receipt</x:v>
      </x:c>
      <x:c r="L5" s="45" t="str">
        <x:v>Bank payment</x:v>
      </x:c>
    </x:row>
    <x:row r="6">
      <x:c r="A6" t="str">
        <x:v>TX-042</x:v>
      </x:c>
      <x:c r="B6" s="58" t="n">
        <x:v>46305</x:v>
      </x:c>
      <x:c r="C6" t="str">
        <x:v>Willow Court</x:v>
      </x:c>
      <x:c r="D6" t="str">
        <x:v>October rent</x:v>
      </x:c>
      <x:c r="E6" s="56" t="n">
        <x:v>1150</x:v>
      </x:c>
      <x:c r="F6" t="str">
        <x:v>Rental income</x:v>
      </x:c>
      <x:c r="G6" s="72" t="n">
        <x:v>2000</x:v>
      </x:c>
      <x:c r="H6" s="72" t="str">
        <x:v>Property receipts</x:v>
      </x:c>
      <x:c r="I6" s="73" t="n">
        <x:v>1</x:v>
      </x:c>
      <x:c r="J6" s="73" t="n">
        <x:v>0</x:v>
      </x:c>
      <x:c r="K6" s="64" t="n">
        <x:v>0</x:v>
      </x:c>
      <x:c r="L6" s="64" t="n">
        <x:v>0</x:v>
      </x:c>
    </x:row>
    <x:row r="7">
      <x:c r="A7" t="str">
        <x:v>TX-043</x:v>
      </x:c>
      <x:c r="B7" s="58" t="n">
        <x:v>46305</x:v>
      </x:c>
      <x:c r="C7" t="str">
        <x:v>Willow Court</x:v>
      </x:c>
      <x:c r="D7" t="str">
        <x:v>Northgate fee</x:v>
      </x:c>
      <x:c r="E7" s="56" t="n">
        <x:v>138</x:v>
      </x:c>
      <x:c r="F7" t="str">
        <x:v>Management expense</x:v>
      </x:c>
      <x:c r="G7" s="72" t="n">
        <x:v>3000</x:v>
      </x:c>
      <x:c r="H7" s="72" t="str">
        <x:v>Legal, management and professional fees</x:v>
      </x:c>
      <x:c r="I7" s="73" t="n">
        <x:v>1</x:v>
      </x:c>
      <x:c r="J7" s="73" t="n">
        <x:v>0</x:v>
      </x:c>
      <x:c r="K7" s="64" t="n">
        <x:v>0</x:v>
      </x:c>
      <x:c r="L7" s="64" t="n">
        <x:v>0</x:v>
      </x:c>
    </x:row>
    <x:row r="8">
      <x:c r="A8" t="str">
        <x:v>TX-044</x:v>
      </x:c>
      <x:c r="B8" s="58" t="n">
        <x:v>46327</x:v>
      </x:c>
      <x:c r="C8" t="str">
        <x:v>Rowan Street</x:v>
      </x:c>
      <x:c r="D8" t="str">
        <x:v>November rent</x:v>
      </x:c>
      <x:c r="E8" s="56" t="n">
        <x:v>1200</x:v>
      </x:c>
      <x:c r="F8" t="str">
        <x:v>Rental income</x:v>
      </x:c>
      <x:c r="G8" s="72" t="n">
        <x:v>2000</x:v>
      </x:c>
      <x:c r="H8" s="72" t="str">
        <x:v>Property receipts</x:v>
      </x:c>
      <x:c r="I8" s="73" t="n">
        <x:v>0.5</x:v>
      </x:c>
      <x:c r="J8" s="73" t="n">
        <x:v>0.5</x:v>
      </x:c>
      <x:c r="K8" s="64" t="n">
        <x:v>1200</x:v>
      </x:c>
      <x:c r="L8" s="64" t="n">
        <x:v>0</x:v>
      </x:c>
    </x:row>
    <x:row r="9">
      <x:c r="A9" t="str">
        <x:v>TX-045</x:v>
      </x:c>
      <x:c r="B9" s="58" t="n">
        <x:v>46327</x:v>
      </x:c>
      <x:c r="C9" t="str">
        <x:v>Rowan Street</x:v>
      </x:c>
      <x:c r="D9" t="str">
        <x:v>Mortgage payment</x:v>
      </x:c>
      <x:c r="E9" s="56" t="n">
        <x:v>920</x:v>
      </x:c>
      <x:c r="F9" t="str">
        <x:v>Mortgage control</x:v>
      </x:c>
      <x:c r="G9" s="72" t="n">
        <x:v>1200</x:v>
      </x:c>
      <x:c r="H9" s="72" t="str">
        <x:v>Control only</x:v>
      </x:c>
      <x:c r="I9" s="73" t="n">
        <x:v>0.5</x:v>
      </x:c>
      <x:c r="J9" s="73" t="n">
        <x:v>0.5</x:v>
      </x:c>
      <x:c r="K9" s="64" t="n">
        <x:v>0</x:v>
      </x:c>
      <x:c r="L9" s="64" t="n">
        <x:v>920</x:v>
      </x:c>
    </x:row>
    <x:row r="10">
      <x:c r="A10" t="str">
        <x:v>TX-046</x:v>
      </x:c>
      <x:c r="B10" s="58" t="n">
        <x:v>46336</x:v>
      </x:c>
      <x:c r="C10" t="str">
        <x:v>Willow Court</x:v>
      </x:c>
      <x:c r="D10" t="str">
        <x:v>November rent</x:v>
      </x:c>
      <x:c r="E10" s="56" t="n">
        <x:v>1150</x:v>
      </x:c>
      <x:c r="F10" t="str">
        <x:v>Rental income</x:v>
      </x:c>
      <x:c r="G10" s="72" t="n">
        <x:v>2000</x:v>
      </x:c>
      <x:c r="H10" s="72" t="str">
        <x:v>Property receipts</x:v>
      </x:c>
      <x:c r="I10" s="73" t="n">
        <x:v>1</x:v>
      </x:c>
      <x:c r="J10" s="73" t="n">
        <x:v>0</x:v>
      </x:c>
      <x:c r="K10" s="64" t="n">
        <x:v>0</x:v>
      </x:c>
      <x:c r="L10" s="64" t="n">
        <x:v>0</x:v>
      </x:c>
    </x:row>
    <x:row r="11">
      <x:c r="A11" t="str">
        <x:v>TX-047</x:v>
      </x:c>
      <x:c r="B11" s="58" t="n">
        <x:v>46336</x:v>
      </x:c>
      <x:c r="C11" t="str">
        <x:v>Willow Court</x:v>
      </x:c>
      <x:c r="D11" t="str">
        <x:v>Northgate fee</x:v>
      </x:c>
      <x:c r="E11" s="56" t="n">
        <x:v>138</x:v>
      </x:c>
      <x:c r="F11" t="str">
        <x:v>Management expense</x:v>
      </x:c>
      <x:c r="G11" s="72" t="n">
        <x:v>3000</x:v>
      </x:c>
      <x:c r="H11" s="72" t="str">
        <x:v>Legal, management and professional fees</x:v>
      </x:c>
      <x:c r="I11" s="73" t="n">
        <x:v>1</x:v>
      </x:c>
      <x:c r="J11" s="73" t="n">
        <x:v>0</x:v>
      </x:c>
      <x:c r="K11" s="64" t="n">
        <x:v>0</x:v>
      </x:c>
      <x:c r="L11" s="64" t="n">
        <x:v>0</x:v>
      </x:c>
    </x:row>
    <x:row r="12">
      <x:c r="A12" t="str">
        <x:v>TX-048</x:v>
      </x:c>
      <x:c r="B12" s="58" t="n">
        <x:v>46341</x:v>
      </x:c>
      <x:c r="C12" t="str">
        <x:v>Willow Court</x:v>
      </x:c>
      <x:c r="D12" t="str">
        <x:v>Service charge</x:v>
      </x:c>
      <x:c r="E12" s="56" t="n">
        <x:v>840</x:v>
      </x:c>
      <x:c r="F12" t="str">
        <x:v>Property expense</x:v>
      </x:c>
      <x:c r="G12" s="72" t="n">
        <x:v>3010</x:v>
      </x:c>
      <x:c r="H12" s="72" t="str">
        <x:v>Rent, rates, insurance and ground rents</x:v>
      </x:c>
      <x:c r="I12" s="73" t="n">
        <x:v>1</x:v>
      </x:c>
      <x:c r="J12" s="73" t="n">
        <x:v>0</x:v>
      </x:c>
      <x:c r="K12" s="64" t="n">
        <x:v>0</x:v>
      </x:c>
      <x:c r="L12" s="64" t="n">
        <x:v>840</x:v>
      </x:c>
    </x:row>
    <x:row r="13">
      <x:c r="A13" t="str">
        <x:v>TX-049</x:v>
      </x:c>
      <x:c r="B13" s="58" t="n">
        <x:v>46346</x:v>
      </x:c>
      <x:c r="C13" t="str">
        <x:v>Rowan Street</x:v>
      </x:c>
      <x:c r="D13" t="str">
        <x:v>Roof repair</x:v>
      </x:c>
      <x:c r="E13" s="56" t="n">
        <x:v>680</x:v>
      </x:c>
      <x:c r="F13" t="str">
        <x:v>Repair</x:v>
      </x:c>
      <x:c r="G13" s="72" t="n">
        <x:v>3030</x:v>
      </x:c>
      <x:c r="H13" s="72" t="str">
        <x:v>Repairs and maintenance</x:v>
      </x:c>
      <x:c r="I13" s="73" t="n">
        <x:v>0.5</x:v>
      </x:c>
      <x:c r="J13" s="73" t="n">
        <x:v>0.5</x:v>
      </x:c>
      <x:c r="K13" s="64" t="n">
        <x:v>0</x:v>
      </x:c>
      <x:c r="L13" s="64" t="n">
        <x:v>680</x:v>
      </x:c>
    </x:row>
    <x:row r="14">
      <x:c r="A14" t="str">
        <x:v>TX-050</x:v>
      </x:c>
      <x:c r="B14" s="58" t="n">
        <x:v>46357</x:v>
      </x:c>
      <x:c r="C14" t="str">
        <x:v>Rowan Street</x:v>
      </x:c>
      <x:c r="D14" t="str">
        <x:v>December rent</x:v>
      </x:c>
      <x:c r="E14" s="56" t="n">
        <x:v>1200</x:v>
      </x:c>
      <x:c r="F14" t="str">
        <x:v>Rental income</x:v>
      </x:c>
      <x:c r="G14" s="72" t="n">
        <x:v>2000</x:v>
      </x:c>
      <x:c r="H14" s="72" t="str">
        <x:v>Property receipts</x:v>
      </x:c>
      <x:c r="I14" s="73" t="n">
        <x:v>0.5</x:v>
      </x:c>
      <x:c r="J14" s="73" t="n">
        <x:v>0.5</x:v>
      </x:c>
      <x:c r="K14" s="64" t="n">
        <x:v>1200</x:v>
      </x:c>
      <x:c r="L14" s="64" t="n">
        <x:v>0</x:v>
      </x:c>
    </x:row>
    <x:row r="15">
      <x:c r="A15" t="str">
        <x:v>TX-051</x:v>
      </x:c>
      <x:c r="B15" s="58" t="n">
        <x:v>46357</x:v>
      </x:c>
      <x:c r="C15" t="str">
        <x:v>Rowan Street</x:v>
      </x:c>
      <x:c r="D15" t="str">
        <x:v>Mortgage payment</x:v>
      </x:c>
      <x:c r="E15" s="56" t="n">
        <x:v>920</x:v>
      </x:c>
      <x:c r="F15" t="str">
        <x:v>Mortgage control</x:v>
      </x:c>
      <x:c r="G15" s="72" t="n">
        <x:v>1200</x:v>
      </x:c>
      <x:c r="H15" s="72" t="str">
        <x:v>Control only</x:v>
      </x:c>
      <x:c r="I15" s="73" t="n">
        <x:v>0.5</x:v>
      </x:c>
      <x:c r="J15" s="73" t="n">
        <x:v>0.5</x:v>
      </x:c>
      <x:c r="K15" s="64" t="n">
        <x:v>0</x:v>
      </x:c>
      <x:c r="L15" s="64" t="n">
        <x:v>920</x:v>
      </x:c>
    </x:row>
    <x:row r="16">
      <x:c r="A16" t="str">
        <x:v>TX-052</x:v>
      </x:c>
      <x:c r="B16" s="58" t="n">
        <x:v>46361</x:v>
      </x:c>
      <x:c r="C16" t="str">
        <x:v>Rowan Street</x:v>
      </x:c>
      <x:c r="D16" t="str">
        <x:v>Kitchen project — mixed invoice</x:v>
      </x:c>
      <x:c r="E16" s="56" t="n">
        <x:v>7000</x:v>
      </x:c>
      <x:c r="F16" t="str">
        <x:v>Split required</x:v>
      </x:c>
      <x:c r="G16" s="72" t="n">
        <x:v>3030</x:v>
      </x:c>
      <x:c r="H16" s="72" t="str">
        <x:v>Repairs and maintenance</x:v>
      </x:c>
      <x:c r="I16" s="73" t="n">
        <x:v>0.5</x:v>
      </x:c>
      <x:c r="J16" s="73" t="n">
        <x:v>0.5</x:v>
      </x:c>
      <x:c r="K16" s="64" t="n">
        <x:v>0</x:v>
      </x:c>
      <x:c r="L16" s="64" t="n">
        <x:v>7000</x:v>
      </x:c>
    </x:row>
    <x:row r="17">
      <x:c r="A17" t="str">
        <x:v>TX-053</x:v>
      </x:c>
      <x:c r="B17" s="58" t="n">
        <x:v>46366</x:v>
      </x:c>
      <x:c r="C17" t="str">
        <x:v>Willow Court</x:v>
      </x:c>
      <x:c r="D17" t="str">
        <x:v>December rent</x:v>
      </x:c>
      <x:c r="E17" s="56" t="n">
        <x:v>1150</x:v>
      </x:c>
      <x:c r="F17" t="str">
        <x:v>Rental income</x:v>
      </x:c>
      <x:c r="G17" s="72" t="n">
        <x:v>2000</x:v>
      </x:c>
      <x:c r="H17" s="72" t="str">
        <x:v>Property receipts</x:v>
      </x:c>
      <x:c r="I17" s="73" t="n">
        <x:v>1</x:v>
      </x:c>
      <x:c r="J17" s="73" t="n">
        <x:v>0</x:v>
      </x:c>
      <x:c r="K17" s="64" t="n">
        <x:v>0</x:v>
      </x:c>
      <x:c r="L17" s="64" t="n">
        <x:v>0</x:v>
      </x:c>
    </x:row>
    <x:row r="18">
      <x:c r="A18" t="str">
        <x:v>TX-054</x:v>
      </x:c>
      <x:c r="B18" s="58" t="n">
        <x:v>46366</x:v>
      </x:c>
      <x:c r="C18" t="str">
        <x:v>Willow Court</x:v>
      </x:c>
      <x:c r="D18" t="str">
        <x:v>Northgate fee</x:v>
      </x:c>
      <x:c r="E18" s="56" t="n">
        <x:v>138</x:v>
      </x:c>
      <x:c r="F18" t="str">
        <x:v>Management expense</x:v>
      </x:c>
      <x:c r="G18" s="72" t="n">
        <x:v>3000</x:v>
      </x:c>
      <x:c r="H18" s="72" t="str">
        <x:v>Legal, management and professional fees</x:v>
      </x:c>
      <x:c r="I18" s="73" t="n">
        <x:v>1</x:v>
      </x:c>
      <x:c r="J18" s="73" t="n">
        <x:v>0</x:v>
      </x:c>
      <x:c r="K18" s="64" t="n">
        <x:v>0</x:v>
      </x:c>
      <x:c r="L18" s="64" t="n">
        <x:v>0</x:v>
      </x:c>
    </x:row>
    <x:row r="19">
      <x:c r="A19" t="str">
        <x:v>TX-055</x:v>
      </x:c>
      <x:c r="B19" s="58" t="n">
        <x:v>46368</x:v>
      </x:c>
      <x:c r="C19" t="str">
        <x:v>Rowan Street</x:v>
      </x:c>
      <x:c r="D19" t="str">
        <x:v>Utility-area project</x:v>
      </x:c>
      <x:c r="E19" s="56" t="n">
        <x:v>2800</x:v>
      </x:c>
      <x:c r="F19" t="str">
        <x:v>Capital improvement</x:v>
      </x:c>
      <x:c r="G19" s="72" t="n">
        <x:v>8100</x:v>
      </x:c>
      <x:c r="H19" s="72" t="str">
        <x:v>Capital costs</x:v>
      </x:c>
      <x:c r="I19" s="73" t="n">
        <x:v>0.5</x:v>
      </x:c>
      <x:c r="J19" s="73" t="n">
        <x:v>0.5</x:v>
      </x:c>
      <x:c r="K19" s="64" t="n">
        <x:v>0</x:v>
      </x:c>
      <x:c r="L19" s="64" t="n">
        <x:v>2800</x:v>
      </x:c>
    </x:row>
    <x:row r="20">
      <x:c r="A20" t="str">
        <x:v>TX-056</x:v>
      </x:c>
      <x:c r="B20" s="58" t="n">
        <x:v>46376</x:v>
      </x:c>
      <x:c r="C20" t="str">
        <x:v>Shared</x:v>
      </x:c>
      <x:c r="D20" t="str">
        <x:v>Accountant invoice paid personally by Daniel</x:v>
      </x:c>
      <x:c r="E20" s="56" t="n">
        <x:v>420</x:v>
      </x:c>
      <x:c r="F20" t="str">
        <x:v>Shared professional expense</x:v>
      </x:c>
      <x:c r="G20" s="72" t="n">
        <x:v>3060</x:v>
      </x:c>
      <x:c r="H20" s="72" t="str">
        <x:v>Legal, management and professional fees</x:v>
      </x:c>
      <x:c r="I20" s="73" t="n">
        <x:v>0.75</x:v>
      </x:c>
      <x:c r="J20" s="73" t="n">
        <x:v>0.25</x:v>
      </x:c>
      <x:c r="K20" s="64" t="n">
        <x:v>0</x:v>
      </x:c>
      <x:c r="L20" s="64" t="n">
        <x:v>0</x:v>
      </x:c>
    </x:row>
    <x:row r="21">
      <x:c r="A21" t="str">
        <x:v>TX-057</x:v>
      </x:c>
      <x:c r="B21" s="58" t="n">
        <x:v>46377</x:v>
      </x:c>
      <x:c r="C21" t="str">
        <x:v>Owner funding</x:v>
      </x:c>
      <x:c r="D21" t="str">
        <x:v>Daniel reimbursed from property bank</x:v>
      </x:c>
      <x:c r="E21" s="56" t="n">
        <x:v>420</x:v>
      </x:c>
      <x:c r="F21" t="str">
        <x:v>Clears temporary owner funding</x:v>
      </x:c>
      <x:c r="G21" s="72" t="n">
        <x:v>7350</x:v>
      </x:c>
      <x:c r="H21" s="72" t="str">
        <x:v>Control only</x:v>
      </x:c>
      <x:c r="I21" s="73" t="n">
        <x:v>0</x:v>
      </x:c>
      <x:c r="J21" s="73" t="n">
        <x:v>0</x:v>
      </x:c>
      <x:c r="K21" s="64" t="n">
        <x:v>0</x:v>
      </x:c>
      <x:c r="L21" s="64" t="n">
        <x:v>420</x:v>
      </x:c>
    </x:row>
    <x:row r="22">
      <x:c r="A22" t="str">
        <x:v>TX-058</x:v>
      </x:c>
      <x:c r="B22" s="58" t="n">
        <x:v>46384</x:v>
      </x:c>
      <x:c r="C22" t="str">
        <x:v>Shared</x:v>
      </x:c>
      <x:c r="D22" t="str">
        <x:v>Qualifying mileage claim</x:v>
      </x:c>
      <x:c r="E22" s="56" t="n">
        <x:v>165</x:v>
      </x:c>
      <x:c r="F22" t="str">
        <x:v>Shared expense</x:v>
      </x:c>
      <x:c r="G22" s="72" t="n">
        <x:v>3060</x:v>
      </x:c>
      <x:c r="H22" s="72" t="str">
        <x:v>Other allowable property expenses</x:v>
      </x:c>
      <x:c r="I22" s="73" t="n">
        <x:v>0.75</x:v>
      </x:c>
      <x:c r="J22" s="73" t="n">
        <x:v>0.25</x:v>
      </x:c>
      <x:c r="K22" s="64" t="n">
        <x:v>0</x:v>
      </x:c>
      <x:c r="L22" s="64" t="n">
        <x:v>165</x:v>
      </x:c>
    </x:row>
    <x:row r="23">
      <x:c r="A23" t="str">
        <x:v>TX-059</x:v>
      </x:c>
      <x:c r="B23" s="58" t="n">
        <x:v>46388</x:v>
      </x:c>
      <x:c r="C23" t="str">
        <x:v>Rowan Street</x:v>
      </x:c>
      <x:c r="D23" t="str">
        <x:v>January rent</x:v>
      </x:c>
      <x:c r="E23" s="56" t="n">
        <x:v>1200</x:v>
      </x:c>
      <x:c r="F23" t="str">
        <x:v>Rental income</x:v>
      </x:c>
      <x:c r="G23" s="72" t="n">
        <x:v>2000</x:v>
      </x:c>
      <x:c r="H23" s="72" t="str">
        <x:v>Property receipts</x:v>
      </x:c>
      <x:c r="I23" s="73" t="n">
        <x:v>0.5</x:v>
      </x:c>
      <x:c r="J23" s="73" t="n">
        <x:v>0.5</x:v>
      </x:c>
      <x:c r="K23" s="64" t="n">
        <x:v>1200</x:v>
      </x:c>
      <x:c r="L23" s="64" t="n">
        <x:v>0</x:v>
      </x:c>
    </x:row>
    <x:row r="24">
      <x:c r="A24" t="str">
        <x:v>TX-060</x:v>
      </x:c>
      <x:c r="B24" s="58" t="n">
        <x:v>46388</x:v>
      </x:c>
      <x:c r="C24" t="str">
        <x:v>Rowan Street</x:v>
      </x:c>
      <x:c r="D24" t="str">
        <x:v>Mortgage payment</x:v>
      </x:c>
      <x:c r="E24" s="56" t="n">
        <x:v>920</x:v>
      </x:c>
      <x:c r="F24" t="str">
        <x:v>Mortgage control</x:v>
      </x:c>
      <x:c r="G24" s="72" t="n">
        <x:v>1200</x:v>
      </x:c>
      <x:c r="H24" s="72" t="str">
        <x:v>Control only</x:v>
      </x:c>
      <x:c r="I24" s="73" t="n">
        <x:v>0.5</x:v>
      </x:c>
      <x:c r="J24" s="73" t="n">
        <x:v>0.5</x:v>
      </x:c>
      <x:c r="K24" s="64" t="n">
        <x:v>0</x:v>
      </x:c>
      <x:c r="L24" s="64" t="n">
        <x:v>920</x:v>
      </x:c>
    </x:row>
    <x:row r="25">
      <x:c r="A25" t="str">
        <x:v>TX-061</x:v>
      </x:c>
      <x:c r="B25" s="58" t="n">
        <x:v>46392</x:v>
      </x:c>
      <x:c r="C25" t="str">
        <x:v>Willow Court</x:v>
      </x:c>
      <x:c r="D25" t="str">
        <x:v>Northgate net remittance</x:v>
      </x:c>
      <x:c r="E25" s="56" t="n">
        <x:v>3036</x:v>
      </x:c>
      <x:c r="F25" t="str">
        <x:v>Agent control transfer</x:v>
      </x:c>
      <x:c r="G25" s="72" t="n">
        <x:v>1010</x:v>
      </x:c>
      <x:c r="H25" s="72" t="str">
        <x:v>Control only</x:v>
      </x:c>
      <x:c r="I25" s="73" t="n">
        <x:v>1</x:v>
      </x:c>
      <x:c r="J25" s="73" t="n">
        <x:v>0</x:v>
      </x:c>
      <x:c r="K25" s="64" t="n">
        <x:v>3036</x:v>
      </x:c>
      <x:c r="L25" s="64" t="n">
        <x:v>0</x:v>
      </x:c>
    </x:row>
    <x:row r="28" ht="22" customHeight="1">
      <x:c r="A28" s="28" t="str">
        <x:v>Owner quarterly summary</x:v>
      </x:c>
      <x:c r="B28" s="28"/>
      <x:c r="C28" s="28"/>
      <x:c r="D28" s="28"/>
      <x:c r="E28" s="28"/>
      <x:c r="F28" s="28"/>
      <x:c r="G28" s="28"/>
      <x:c r="H28" s="28"/>
      <x:c r="I28" s="28"/>
      <x:c r="J28" s="28"/>
    </x:row>
    <x:row r="29" ht="30" customHeight="1">
      <x:c r="A29" s="45" t="str">
        <x:v>Owner</x:v>
      </x:c>
      <x:c r="B29" s="45" t="str">
        <x:v>Quarter income</x:v>
      </x:c>
      <x:c r="C29" s="45" t="str">
        <x:v>Quarter expenses</x:v>
      </x:c>
      <x:c r="D29" s="45" t="str">
        <x:v>Quarter result</x:v>
      </x:c>
      <x:c r="E29" s="45" t="str">
        <x:v>Cumulative income</x:v>
      </x:c>
      <x:c r="F29" s="45" t="str">
        <x:v>Cumulative expenses</x:v>
      </x:c>
      <x:c r="G29" s="45" t="str">
        <x:v>Cumulative result</x:v>
      </x:c>
      <x:c r="H29" s="45" t="str">
        <x:v>Bank receipts</x:v>
      </x:c>
      <x:c r="I29" s="45" t="str">
        <x:v>Bank payments</x:v>
      </x:c>
      <x:c r="J29" s="45" t="str">
        <x:v>Closing bank balance</x:v>
      </x:c>
    </x:row>
    <x:row r="30">
      <x:c r="A30" t="str">
        <x:v>Sophie</x:v>
      </x:c>
      <x:c r="B30" s="64" t="n">
        <x:f>SUMIFS('Transaction List'!$V$5:$V$87,'Transaction List'!$C$5:$C$87,"Q3")</x:f>
        <x:v>5250</x:v>
      </x:c>
      <x:c r="C30" s="64" t="n">
        <x:f>SUMIFS('Transaction List'!$X$5:$X$87,'Transaction List'!$C$5:$C$87,"Q3")</x:f>
        <x:v>4332.75</x:v>
      </x:c>
      <x:c r="D30" s="64" t="n">
        <x:f>B30-C30</x:f>
        <x:v>917.25</x:v>
      </x:c>
      <x:c r="E30" s="64" t="n">
        <x:f>SUMIFS('Transaction List'!$V$5:$V$87,'Transaction List'!$C$5:$C$87,"Q1")+SUMIFS('Transaction List'!$V$5:$V$87,'Transaction List'!$C$5:$C$87,"Q2")+SUMIFS('Transaction List'!$V$5:$V$87,'Transaction List'!$C$5:$C$87,"Q3")</x:f>
        <x:v>14550</x:v>
      </x:c>
      <x:c r="F30" s="64" t="n">
        <x:f>SUMIFS('Transaction List'!$X$5:$X$87,'Transaction List'!$C$5:$C$87,"Q1")+SUMIFS('Transaction List'!$X$5:$X$87,'Transaction List'!$C$5:$C$87,"Q2")+SUMIFS('Transaction List'!$X$5:$X$87,'Transaction List'!$C$5:$C$87,"Q3")</x:f>
        <x:v>8044.5</x:v>
      </x:c>
      <x:c r="G30" s="64" t="n">
        <x:f>E30-F30</x:f>
        <x:v>6505.5</x:v>
      </x:c>
      <x:c r="H30" s="64" t="n">
        <x:f>SUMIFS('Transaction List'!$AB$5:$AB$87,'Transaction List'!$C$5:$C$87,"Q3")</x:f>
        <x:v>6636</x:v>
      </x:c>
      <x:c r="I30" s="64" t="n">
        <x:f>SUMIFS('Transaction List'!$AC$5:$AC$87,'Transaction List'!$C$5:$C$87,"Q3")</x:f>
        <x:v>14665</x:v>
      </x:c>
      <x:c r="J30" s="64" t="n">
        <x:f>15652+H30-I30</x:f>
        <x:v>7623</x:v>
      </x:c>
    </x:row>
    <x:row r="31">
      <x:c r="A31" t="str">
        <x:v>Daniel</x:v>
      </x:c>
      <x:c r="B31" s="64" t="n">
        <x:f>SUMIFS('Transaction List'!$W$5:$W$87,'Transaction List'!$C$5:$C$87,"Q3")</x:f>
        <x:v>1800</x:v>
      </x:c>
      <x:c r="C31" s="64" t="n">
        <x:f>SUMIFS('Transaction List'!$Y$5:$Y$87,'Transaction List'!$C$5:$C$87,"Q3")</x:f>
        <x:v>2786.25</x:v>
      </x:c>
      <x:c r="D31" s="64" t="n">
        <x:f>B31-C31</x:f>
        <x:v>-986.25</x:v>
      </x:c>
      <x:c r="E31" s="64" t="n">
        <x:f>SUMIFS('Transaction List'!$W$5:$W$87,'Transaction List'!$C$5:$C$87,"Q1")+SUMIFS('Transaction List'!$W$5:$W$87,'Transaction List'!$C$5:$C$87,"Q2")+SUMIFS('Transaction List'!$W$5:$W$87,'Transaction List'!$C$5:$C$87,"Q3")</x:f>
        <x:v>4200</x:v>
      </x:c>
      <x:c r="F31" s="64" t="n">
        <x:f>SUMIFS('Transaction List'!$Y$5:$Y$87,'Transaction List'!$C$5:$C$87,"Q1")+SUMIFS('Transaction List'!$Y$5:$Y$87,'Transaction List'!$C$5:$C$87,"Q2")+SUMIFS('Transaction List'!$Y$5:$Y$87,'Transaction List'!$C$5:$C$87,"Q3")</x:f>
        <x:v>3872.5</x:v>
      </x:c>
      <x:c r="G31" s="64" t="n">
        <x:f>E31-F31</x:f>
        <x:v>327.5</x:v>
      </x:c>
      <x:c r="H31" s="64" t="str">
        <x:v>Portfolio control shown above</x:v>
      </x:c>
      <x:c r="I31" s="64" t="str"/>
      <x:c r="J31" s="64" t="str"/>
    </x:row>
    <x:row r="34" ht="22" customHeight="1">
      <x:c r="A34" s="28" t="str">
        <x:v>Property quarterly summary</x:v>
      </x:c>
      <x:c r="B34" s="28"/>
      <x:c r="C34" s="28"/>
      <x:c r="D34" s="28"/>
      <x:c r="E34" s="28"/>
      <x:c r="F34" s="28"/>
    </x:row>
    <x:row r="35" ht="30" customHeight="1">
      <x:c r="A35" s="45" t="str">
        <x:v>Property</x:v>
      </x:c>
      <x:c r="B35" s="45" t="str">
        <x:v>Receipts</x:v>
      </x:c>
      <x:c r="C35" s="45" t="str">
        <x:v>Non-finance deductions</x:v>
      </x:c>
      <x:c r="D35" s="45" t="str">
        <x:v>Quarter profit / loss</x:v>
      </x:c>
      <x:c r="E35" s="45" t="str">
        <x:v>Review / evidence</x:v>
      </x:c>
      <x:c r="F35" s="45" t="str">
        <x:v>Difference to locked control</x:v>
      </x:c>
    </x:row>
    <x:row r="36">
      <x:c r="A36" t="str">
        <x:v>Willow Court</x:v>
      </x:c>
      <x:c r="B36" s="64" t="n">
        <x:f>SUMIFS('Transaction List'!$P$5:$P$87,'Transaction List'!$C$5:$C$87,"Q3",'Transaction List'!$D$5:$D$87,"Willow Court")</x:f>
        <x:v>3450</x:v>
      </x:c>
      <x:c r="C36" s="64" t="n">
        <x:f>SUMIFS('Transaction List'!$Q$5:$Q$87,'Transaction List'!$C$5:$C$87,"Q3",'Transaction List'!$D$5:$D$87,"Willow Court")+SUMIFS('Shared Costs'!$G$5:$G$8,'Shared Costs'!$A$5:$A$8,"Q3",'Shared Costs'!$F$5:$F$8,"Willow Court")</x:f>
        <x:v>1546.5</x:v>
      </x:c>
      <x:c r="D36" s="64" t="n">
        <x:f>B36-C36</x:f>
        <x:v>1903.5</x:v>
      </x:c>
      <x:c r="E36" s="64" t="str">
        <x:v>Reconciled to transaction and shared-cost schedules</x:v>
      </x:c>
      <x:c r="F36" s="64" t="n">
        <x:f>D36-1903.5</x:f>
        <x:v>0</x:v>
      </x:c>
    </x:row>
    <x:row r="37">
      <x:c r="A37" t="str">
        <x:v>Rowan Street</x:v>
      </x:c>
      <x:c r="B37" s="64" t="n">
        <x:f>SUMIFS('Transaction List'!$P$5:$P$87,'Transaction List'!$C$5:$C$87,"Q3",'Transaction List'!$D$5:$D$87,"Rowan Street")</x:f>
        <x:v>3600</x:v>
      </x:c>
      <x:c r="C37" s="64" t="n">
        <x:f>SUMIFS('Transaction List'!$Q$5:$Q$87,'Transaction List'!$C$5:$C$87,"Q3",'Transaction List'!$D$5:$D$87,"Rowan Street")+SUMIFS('Shared Costs'!$G$5:$G$8,'Shared Costs'!$A$5:$A$8,"Q3",'Shared Costs'!$F$5:$F$8,"Rowan Street")+SUMIFS('Shared Costs'!$I$5:$I$8,'Shared Costs'!$A$5:$A$8,"Q3",'Shared Costs'!$H$5:$H$8,"Rowan Street")</x:f>
        <x:v>5572.5</x:v>
      </x:c>
      <x:c r="D37" s="64" t="n">
        <x:f>B37-C37</x:f>
        <x:v>-1972.5</x:v>
      </x:c>
      <x:c r="E37" s="64" t="str">
        <x:v>Reconciled to transaction and shared-cost schedules</x:v>
      </x:c>
      <x:c r="F37" s="64" t="n">
        <x:f>D37--1972.5</x:f>
        <x:v>0</x:v>
      </x:c>
    </x:row>
  </x:sheetData>
  <x:mergeCells>
    <x:mergeCell ref="A1:L1"/>
    <x:mergeCell ref="A2:L2"/>
    <x:mergeCell ref="A4:L4"/>
    <x:mergeCell ref="A28:J28"/>
    <x:mergeCell ref="A34:F34"/>
  </x:mergeCells>
  <x:conditionalFormatting sqref="F36:F37">
    <x:cfRule type="expression" dxfId="2" priority="1">
      <x:formula>ABS(F36)&gt;0.01</x:formula>
    </x:cfRule>
  </x:conditionalFormatting>
  <x:pageMargins left="0.7" right="0.7" top="0.75" bottom="0.75" header="0.3" footer="0.3"/>
</x:worksheet>
</file>

<file path=xl/worksheets/sheet9.xml><?xml version="1.0" encoding="utf-8"?>
<x:worksheet xmlns:x="http://schemas.openxmlformats.org/spreadsheetml/2006/main">
  <x:sheetFormatPr defaultRowHeight="15"/>
  <x:cols>
    <x:col min="1" max="1" width="14" hidden="0" customWidth="1"/>
    <x:col min="2" max="2" width="14" hidden="0" customWidth="1"/>
    <x:col min="3" max="3" width="18" hidden="0" customWidth="1"/>
    <x:col min="4" max="4" width="42" hidden="0" customWidth="1"/>
    <x:col min="5" max="5" width="15" hidden="0" customWidth="1"/>
    <x:col min="6" max="6" width="26" hidden="0" customWidth="1"/>
    <x:col min="7" max="7" width="12" hidden="0" customWidth="1"/>
    <x:col min="8" max="8" width="32" hidden="0" customWidth="1"/>
    <x:col min="9" max="9" width="12" hidden="0" customWidth="1"/>
    <x:col min="10" max="10" width="12" hidden="0" customWidth="1"/>
    <x:col min="11" max="11" width="16" hidden="0" customWidth="1"/>
    <x:col min="12" max="12" width="16" hidden="0" customWidth="1"/>
  </x:cols>
  <x:sheetData>
    <x:row r="1" ht="30" customHeight="1">
      <x:c r="A1" s="5" t="str">
        <x:v>Q4 Working</x:v>
      </x:c>
      <x:c r="B1" s="5"/>
      <x:c r="C1" s="5"/>
      <x:c r="D1" s="5"/>
      <x:c r="E1" s="5"/>
      <x:c r="F1" s="5"/>
      <x:c r="G1" s="5"/>
      <x:c r="H1" s="5"/>
      <x:c r="I1" s="5"/>
      <x:c r="J1" s="5"/>
      <x:c r="K1" s="5"/>
      <x:c r="L1" s="5"/>
    </x:row>
    <x:row r="2" ht="28" customHeight="1">
      <x:c r="A2" s="12" t="str">
        <x:v>Quarter ending 05 April 2027</x:v>
      </x:c>
      <x:c r="B2" s="12"/>
      <x:c r="C2" s="12"/>
      <x:c r="D2" s="12"/>
      <x:c r="E2" s="12"/>
      <x:c r="F2" s="12"/>
      <x:c r="G2" s="12"/>
      <x:c r="H2" s="12"/>
      <x:c r="I2" s="12"/>
      <x:c r="J2" s="12"/>
      <x:c r="K2" s="12"/>
      <x:c r="L2" s="12"/>
    </x:row>
    <x:row r="4" ht="22" customHeight="1">
      <x:c r="A4" s="28" t="str">
        <x:v>Quarter transaction list</x:v>
      </x:c>
      <x:c r="B4" s="28"/>
      <x:c r="C4" s="28"/>
      <x:c r="D4" s="28"/>
      <x:c r="E4" s="28"/>
      <x:c r="F4" s="28"/>
      <x:c r="G4" s="28"/>
      <x:c r="H4" s="28"/>
      <x:c r="I4" s="28"/>
      <x:c r="J4" s="28"/>
      <x:c r="K4" s="28"/>
      <x:c r="L4" s="28"/>
    </x:row>
    <x:row r="5" ht="30" customHeight="1">
      <x:c r="A5" s="45" t="str">
        <x:v>ID</x:v>
      </x:c>
      <x:c r="B5" s="45" t="str">
        <x:v>Date</x:v>
      </x:c>
      <x:c r="C5" s="45" t="str">
        <x:v>Property / control</x:v>
      </x:c>
      <x:c r="D5" s="45" t="str">
        <x:v>Transaction</x:v>
      </x:c>
      <x:c r="E5" s="45" t="str">
        <x:v>Cash amount</x:v>
      </x:c>
      <x:c r="F5" s="45" t="str">
        <x:v>Initial treatment</x:v>
      </x:c>
      <x:c r="G5" s="45" t="str">
        <x:v>Account code</x:v>
      </x:c>
      <x:c r="H5" s="45" t="str">
        <x:v>Tax category</x:v>
      </x:c>
      <x:c r="I5" s="45" t="str">
        <x:v>Sophie share</x:v>
      </x:c>
      <x:c r="J5" s="45" t="str">
        <x:v>Daniel share</x:v>
      </x:c>
      <x:c r="K5" s="45" t="str">
        <x:v>Bank receipt</x:v>
      </x:c>
      <x:c r="L5" s="45" t="str">
        <x:v>Bank payment</x:v>
      </x:c>
    </x:row>
    <x:row r="6">
      <x:c r="A6" t="str">
        <x:v>TX-062</x:v>
      </x:c>
      <x:c r="B6" s="58" t="n">
        <x:v>46397</x:v>
      </x:c>
      <x:c r="C6" t="str">
        <x:v>Willow Court</x:v>
      </x:c>
      <x:c r="D6" t="str">
        <x:v>January rent</x:v>
      </x:c>
      <x:c r="E6" s="56" t="n">
        <x:v>1150</x:v>
      </x:c>
      <x:c r="F6" t="str">
        <x:v>Rental income</x:v>
      </x:c>
      <x:c r="G6" s="72" t="n">
        <x:v>2000</x:v>
      </x:c>
      <x:c r="H6" s="72" t="str">
        <x:v>Property receipts</x:v>
      </x:c>
      <x:c r="I6" s="73" t="n">
        <x:v>1</x:v>
      </x:c>
      <x:c r="J6" s="73" t="n">
        <x:v>0</x:v>
      </x:c>
      <x:c r="K6" s="64" t="n">
        <x:v>0</x:v>
      </x:c>
      <x:c r="L6" s="64" t="n">
        <x:v>0</x:v>
      </x:c>
    </x:row>
    <x:row r="7">
      <x:c r="A7" t="str">
        <x:v>TX-063</x:v>
      </x:c>
      <x:c r="B7" s="58" t="n">
        <x:v>46397</x:v>
      </x:c>
      <x:c r="C7" t="str">
        <x:v>Willow Court</x:v>
      </x:c>
      <x:c r="D7" t="str">
        <x:v>Northgate fee</x:v>
      </x:c>
      <x:c r="E7" s="56" t="n">
        <x:v>138</x:v>
      </x:c>
      <x:c r="F7" t="str">
        <x:v>Management expense</x:v>
      </x:c>
      <x:c r="G7" s="72" t="n">
        <x:v>3000</x:v>
      </x:c>
      <x:c r="H7" s="72" t="str">
        <x:v>Legal, management and professional fees</x:v>
      </x:c>
      <x:c r="I7" s="73" t="n">
        <x:v>1</x:v>
      </x:c>
      <x:c r="J7" s="73" t="n">
        <x:v>0</x:v>
      </x:c>
      <x:c r="K7" s="64" t="n">
        <x:v>0</x:v>
      </x:c>
      <x:c r="L7" s="64" t="n">
        <x:v>0</x:v>
      </x:c>
    </x:row>
    <x:row r="8">
      <x:c r="A8" t="str">
        <x:v>TX-064</x:v>
      </x:c>
      <x:c r="B8" s="58" t="n">
        <x:v>46419</x:v>
      </x:c>
      <x:c r="C8" t="str">
        <x:v>Rowan Street</x:v>
      </x:c>
      <x:c r="D8" t="str">
        <x:v>February rent</x:v>
      </x:c>
      <x:c r="E8" s="56" t="n">
        <x:v>1200</x:v>
      </x:c>
      <x:c r="F8" t="str">
        <x:v>Rental income</x:v>
      </x:c>
      <x:c r="G8" s="72" t="n">
        <x:v>2000</x:v>
      </x:c>
      <x:c r="H8" s="72" t="str">
        <x:v>Property receipts</x:v>
      </x:c>
      <x:c r="I8" s="73" t="n">
        <x:v>0.5</x:v>
      </x:c>
      <x:c r="J8" s="73" t="n">
        <x:v>0.5</x:v>
      </x:c>
      <x:c r="K8" s="64" t="n">
        <x:v>1200</x:v>
      </x:c>
      <x:c r="L8" s="64" t="n">
        <x:v>0</x:v>
      </x:c>
    </x:row>
    <x:row r="9">
      <x:c r="A9" t="str">
        <x:v>TX-065</x:v>
      </x:c>
      <x:c r="B9" s="58" t="n">
        <x:v>46419</x:v>
      </x:c>
      <x:c r="C9" t="str">
        <x:v>Rowan Street</x:v>
      </x:c>
      <x:c r="D9" t="str">
        <x:v>Mortgage payment</x:v>
      </x:c>
      <x:c r="E9" s="56" t="n">
        <x:v>920</x:v>
      </x:c>
      <x:c r="F9" t="str">
        <x:v>Mortgage control</x:v>
      </x:c>
      <x:c r="G9" s="72" t="n">
        <x:v>1200</x:v>
      </x:c>
      <x:c r="H9" s="72" t="str">
        <x:v>Control only</x:v>
      </x:c>
      <x:c r="I9" s="73" t="n">
        <x:v>0.5</x:v>
      </x:c>
      <x:c r="J9" s="73" t="n">
        <x:v>0.5</x:v>
      </x:c>
      <x:c r="K9" s="64" t="n">
        <x:v>0</x:v>
      </x:c>
      <x:c r="L9" s="64" t="n">
        <x:v>920</x:v>
      </x:c>
    </x:row>
    <x:row r="10">
      <x:c r="A10" t="str">
        <x:v>TX-066</x:v>
      </x:c>
      <x:c r="B10" s="58" t="n">
        <x:v>46428</x:v>
      </x:c>
      <x:c r="C10" t="str">
        <x:v>Willow Court</x:v>
      </x:c>
      <x:c r="D10" t="str">
        <x:v>February rent</x:v>
      </x:c>
      <x:c r="E10" s="56" t="n">
        <x:v>1150</x:v>
      </x:c>
      <x:c r="F10" t="str">
        <x:v>Rental income</x:v>
      </x:c>
      <x:c r="G10" s="72" t="n">
        <x:v>2000</x:v>
      </x:c>
      <x:c r="H10" s="72" t="str">
        <x:v>Property receipts</x:v>
      </x:c>
      <x:c r="I10" s="73" t="n">
        <x:v>1</x:v>
      </x:c>
      <x:c r="J10" s="73" t="n">
        <x:v>0</x:v>
      </x:c>
      <x:c r="K10" s="64" t="n">
        <x:v>0</x:v>
      </x:c>
      <x:c r="L10" s="64" t="n">
        <x:v>0</x:v>
      </x:c>
    </x:row>
    <x:row r="11">
      <x:c r="A11" t="str">
        <x:v>TX-067</x:v>
      </x:c>
      <x:c r="B11" s="58" t="n">
        <x:v>46428</x:v>
      </x:c>
      <x:c r="C11" t="str">
        <x:v>Willow Court</x:v>
      </x:c>
      <x:c r="D11" t="str">
        <x:v>Northgate fee</x:v>
      </x:c>
      <x:c r="E11" s="56" t="n">
        <x:v>138</x:v>
      </x:c>
      <x:c r="F11" t="str">
        <x:v>Management expense</x:v>
      </x:c>
      <x:c r="G11" s="72" t="n">
        <x:v>3000</x:v>
      </x:c>
      <x:c r="H11" s="72" t="str">
        <x:v>Legal, management and professional fees</x:v>
      </x:c>
      <x:c r="I11" s="73" t="n">
        <x:v>1</x:v>
      </x:c>
      <x:c r="J11" s="73" t="n">
        <x:v>0</x:v>
      </x:c>
      <x:c r="K11" s="64" t="n">
        <x:v>0</x:v>
      </x:c>
      <x:c r="L11" s="64" t="n">
        <x:v>0</x:v>
      </x:c>
    </x:row>
    <x:row r="12">
      <x:c r="A12" t="str">
        <x:v>TX-068</x:v>
      </x:c>
      <x:c r="B12" s="58" t="n">
        <x:v>46433</x:v>
      </x:c>
      <x:c r="C12" t="str">
        <x:v>Rowan Street</x:v>
      </x:c>
      <x:c r="D12" t="str">
        <x:v>Door repair paid personally by Daniel</x:v>
      </x:c>
      <x:c r="E12" s="56" t="n">
        <x:v>360</x:v>
      </x:c>
      <x:c r="F12" t="str">
        <x:v>Repair and owner funding</x:v>
      </x:c>
      <x:c r="G12" s="72" t="n">
        <x:v>3030</x:v>
      </x:c>
      <x:c r="H12" s="72" t="str">
        <x:v>Repairs and maintenance</x:v>
      </x:c>
      <x:c r="I12" s="73" t="n">
        <x:v>0.5</x:v>
      </x:c>
      <x:c r="J12" s="73" t="n">
        <x:v>0.5</x:v>
      </x:c>
      <x:c r="K12" s="64" t="n">
        <x:v>0</x:v>
      </x:c>
      <x:c r="L12" s="64" t="n">
        <x:v>0</x:v>
      </x:c>
    </x:row>
    <x:row r="13">
      <x:c r="A13" t="str">
        <x:v>TX-069</x:v>
      </x:c>
      <x:c r="B13" s="58" t="n">
        <x:v>46438</x:v>
      </x:c>
      <x:c r="C13" t="str">
        <x:v>Rowan Street</x:v>
      </x:c>
      <x:c r="D13" t="str">
        <x:v>Tenants' contribution towards door repair</x:v>
      </x:c>
      <x:c r="E13" s="56" t="n">
        <x:v>240</x:v>
      </x:c>
      <x:c r="F13" t="str">
        <x:v>Other property income</x:v>
      </x:c>
      <x:c r="G13" s="72" t="n">
        <x:v>2010</x:v>
      </x:c>
      <x:c r="H13" s="72" t="str">
        <x:v>Property receipts</x:v>
      </x:c>
      <x:c r="I13" s="73" t="n">
        <x:v>0.5</x:v>
      </x:c>
      <x:c r="J13" s="73" t="n">
        <x:v>0.5</x:v>
      </x:c>
      <x:c r="K13" s="64" t="n">
        <x:v>240</x:v>
      </x:c>
      <x:c r="L13" s="64" t="n">
        <x:v>0</x:v>
      </x:c>
    </x:row>
    <x:row r="14">
      <x:c r="A14" t="str">
        <x:v>TX-070</x:v>
      </x:c>
      <x:c r="B14" s="58" t="n">
        <x:v>46447</x:v>
      </x:c>
      <x:c r="C14" t="str">
        <x:v>Rowan Street</x:v>
      </x:c>
      <x:c r="D14" t="str">
        <x:v>March rent</x:v>
      </x:c>
      <x:c r="E14" s="56" t="n">
        <x:v>1200</x:v>
      </x:c>
      <x:c r="F14" t="str">
        <x:v>Rental income</x:v>
      </x:c>
      <x:c r="G14" s="72" t="n">
        <x:v>2000</x:v>
      </x:c>
      <x:c r="H14" s="72" t="str">
        <x:v>Property receipts</x:v>
      </x:c>
      <x:c r="I14" s="73" t="n">
        <x:v>0.5</x:v>
      </x:c>
      <x:c r="J14" s="73" t="n">
        <x:v>0.5</x:v>
      </x:c>
      <x:c r="K14" s="64" t="n">
        <x:v>1200</x:v>
      </x:c>
      <x:c r="L14" s="64" t="n">
        <x:v>0</x:v>
      </x:c>
    </x:row>
    <x:row r="15">
      <x:c r="A15" t="str">
        <x:v>TX-071</x:v>
      </x:c>
      <x:c r="B15" s="58" t="n">
        <x:v>46447</x:v>
      </x:c>
      <x:c r="C15" t="str">
        <x:v>Rowan Street</x:v>
      </x:c>
      <x:c r="D15" t="str">
        <x:v>Mortgage payment</x:v>
      </x:c>
      <x:c r="E15" s="56" t="n">
        <x:v>920</x:v>
      </x:c>
      <x:c r="F15" t="str">
        <x:v>Mortgage control</x:v>
      </x:c>
      <x:c r="G15" s="72" t="n">
        <x:v>1200</x:v>
      </x:c>
      <x:c r="H15" s="72" t="str">
        <x:v>Control only</x:v>
      </x:c>
      <x:c r="I15" s="73" t="n">
        <x:v>0.5</x:v>
      </x:c>
      <x:c r="J15" s="73" t="n">
        <x:v>0.5</x:v>
      </x:c>
      <x:c r="K15" s="64" t="n">
        <x:v>0</x:v>
      </x:c>
      <x:c r="L15" s="64" t="n">
        <x:v>920</x:v>
      </x:c>
    </x:row>
    <x:row r="16">
      <x:c r="A16" t="str">
        <x:v>TX-072</x:v>
      </x:c>
      <x:c r="B16" s="58" t="n">
        <x:v>46456</x:v>
      </x:c>
      <x:c r="C16" t="str">
        <x:v>Willow Court</x:v>
      </x:c>
      <x:c r="D16" t="str">
        <x:v>March rent becomes due</x:v>
      </x:c>
      <x:c r="E16" s="56" t="n">
        <x:v>1150</x:v>
      </x:c>
      <x:c r="F16" t="str">
        <x:v>Arrears control only</x:v>
      </x:c>
      <x:c r="G16" s="72" t="n">
        <x:v>1020</x:v>
      </x:c>
      <x:c r="H16" s="72" t="str">
        <x:v>Control only</x:v>
      </x:c>
      <x:c r="I16" s="73" t="n">
        <x:v>1</x:v>
      </x:c>
      <x:c r="J16" s="73" t="n">
        <x:v>0</x:v>
      </x:c>
      <x:c r="K16" s="64" t="n">
        <x:v>0</x:v>
      </x:c>
      <x:c r="L16" s="64" t="n">
        <x:v>0</x:v>
      </x:c>
    </x:row>
    <x:row r="17">
      <x:c r="A17" t="str">
        <x:v>TX-073</x:v>
      </x:c>
      <x:c r="B17" s="58" t="n">
        <x:v>46458</x:v>
      </x:c>
      <x:c r="C17" t="str">
        <x:v>Willow Court</x:v>
      </x:c>
      <x:c r="D17" t="str">
        <x:v>Washer-dryer purchased</x:v>
      </x:c>
      <x:c r="E17" s="56" t="n">
        <x:v>520</x:v>
      </x:c>
      <x:c r="F17" t="str">
        <x:v>Domestic-item schedule</x:v>
      </x:c>
      <x:c r="G17" s="72" t="n">
        <x:v>3070</x:v>
      </x:c>
      <x:c r="H17" s="72" t="str">
        <x:v>Control only</x:v>
      </x:c>
      <x:c r="I17" s="73" t="n">
        <x:v>1</x:v>
      </x:c>
      <x:c r="J17" s="73" t="n">
        <x:v>0</x:v>
      </x:c>
      <x:c r="K17" s="64" t="n">
        <x:v>0</x:v>
      </x:c>
      <x:c r="L17" s="64" t="n">
        <x:v>520</x:v>
      </x:c>
    </x:row>
    <x:row r="18">
      <x:c r="A18" t="str">
        <x:v>TX-074</x:v>
      </x:c>
      <x:c r="B18" s="58" t="n">
        <x:v>46458</x:v>
      </x:c>
      <x:c r="C18" t="str">
        <x:v>Willow Court</x:v>
      </x:c>
      <x:c r="D18" t="str">
        <x:v>Washer-dryer delivery</x:v>
      </x:c>
      <x:c r="E18" s="56" t="n">
        <x:v>25</x:v>
      </x:c>
      <x:c r="F18" t="str">
        <x:v>Domestic-item schedule</x:v>
      </x:c>
      <x:c r="G18" s="72" t="n">
        <x:v>3070</x:v>
      </x:c>
      <x:c r="H18" s="72" t="str">
        <x:v>Control only</x:v>
      </x:c>
      <x:c r="I18" s="73" t="n">
        <x:v>1</x:v>
      </x:c>
      <x:c r="J18" s="73" t="n">
        <x:v>0</x:v>
      </x:c>
      <x:c r="K18" s="64" t="n">
        <x:v>0</x:v>
      </x:c>
      <x:c r="L18" s="64" t="n">
        <x:v>25</x:v>
      </x:c>
    </x:row>
    <x:row r="19">
      <x:c r="A19" t="str">
        <x:v>TX-075</x:v>
      </x:c>
      <x:c r="B19" s="58" t="n">
        <x:v>46458</x:v>
      </x:c>
      <x:c r="C19" t="str">
        <x:v>Willow Court</x:v>
      </x:c>
      <x:c r="D19" t="str">
        <x:v>Removal of old washing machine</x:v>
      </x:c>
      <x:c r="E19" s="56" t="n">
        <x:v>20</x:v>
      </x:c>
      <x:c r="F19" t="str">
        <x:v>Domestic-item schedule</x:v>
      </x:c>
      <x:c r="G19" s="72" t="n">
        <x:v>3070</x:v>
      </x:c>
      <x:c r="H19" s="72" t="str">
        <x:v>Control only</x:v>
      </x:c>
      <x:c r="I19" s="73" t="n">
        <x:v>1</x:v>
      </x:c>
      <x:c r="J19" s="73" t="n">
        <x:v>0</x:v>
      </x:c>
      <x:c r="K19" s="64" t="n">
        <x:v>0</x:v>
      </x:c>
      <x:c r="L19" s="64" t="n">
        <x:v>20</x:v>
      </x:c>
    </x:row>
    <x:row r="20">
      <x:c r="A20" t="str">
        <x:v>TX-076</x:v>
      </x:c>
      <x:c r="B20" s="58" t="n">
        <x:v>46466</x:v>
      </x:c>
      <x:c r="C20" t="str">
        <x:v>Willow Court</x:v>
      </x:c>
      <x:c r="D20" t="str">
        <x:v>Old washing machine sold</x:v>
      </x:c>
      <x:c r="E20" s="56" t="n">
        <x:v>30</x:v>
      </x:c>
      <x:c r="F20" t="str">
        <x:v>Domestic-item schedule</x:v>
      </x:c>
      <x:c r="G20" s="72" t="n">
        <x:v>3070</x:v>
      </x:c>
      <x:c r="H20" s="72" t="str">
        <x:v>Control only</x:v>
      </x:c>
      <x:c r="I20" s="73" t="n">
        <x:v>1</x:v>
      </x:c>
      <x:c r="J20" s="73" t="n">
        <x:v>0</x:v>
      </x:c>
      <x:c r="K20" s="64" t="n">
        <x:v>30</x:v>
      </x:c>
      <x:c r="L20" s="64" t="n">
        <x:v>0</x:v>
      </x:c>
    </x:row>
    <x:row r="21">
      <x:c r="A21" t="str">
        <x:v>TX-077</x:v>
      </x:c>
      <x:c r="B21" s="58" t="n">
        <x:v>46477</x:v>
      </x:c>
      <x:c r="C21" t="str">
        <x:v>Rowan Street</x:v>
      </x:c>
      <x:c r="D21" t="str">
        <x:v>April rent received early</x:v>
      </x:c>
      <x:c r="E21" s="56" t="n">
        <x:v>1200</x:v>
      </x:c>
      <x:c r="F21" t="str">
        <x:v>Rental income</x:v>
      </x:c>
      <x:c r="G21" s="72" t="n">
        <x:v>2000</x:v>
      </x:c>
      <x:c r="H21" s="72" t="str">
        <x:v>Property receipts</x:v>
      </x:c>
      <x:c r="I21" s="73" t="n">
        <x:v>0.5</x:v>
      </x:c>
      <x:c r="J21" s="73" t="n">
        <x:v>0.5</x:v>
      </x:c>
      <x:c r="K21" s="64" t="n">
        <x:v>1200</x:v>
      </x:c>
      <x:c r="L21" s="64" t="n">
        <x:v>0</x:v>
      </x:c>
    </x:row>
    <x:row r="22">
      <x:c r="A22" t="str">
        <x:v>TX-078</x:v>
      </x:c>
      <x:c r="B22" s="58" t="n">
        <x:v>46478</x:v>
      </x:c>
      <x:c r="C22" t="str">
        <x:v>Rowan Street</x:v>
      </x:c>
      <x:c r="D22" t="str">
        <x:v>Mortgage payment</x:v>
      </x:c>
      <x:c r="E22" s="56" t="n">
        <x:v>920</x:v>
      </x:c>
      <x:c r="F22" t="str">
        <x:v>Mortgage control</x:v>
      </x:c>
      <x:c r="G22" s="72" t="n">
        <x:v>1200</x:v>
      </x:c>
      <x:c r="H22" s="72" t="str">
        <x:v>Control only</x:v>
      </x:c>
      <x:c r="I22" s="73" t="n">
        <x:v>0.5</x:v>
      </x:c>
      <x:c r="J22" s="73" t="n">
        <x:v>0.5</x:v>
      </x:c>
      <x:c r="K22" s="64" t="n">
        <x:v>0</x:v>
      </x:c>
      <x:c r="L22" s="64" t="n">
        <x:v>920</x:v>
      </x:c>
    </x:row>
    <x:row r="23">
      <x:c r="A23" t="str">
        <x:v>TX-079</x:v>
      </x:c>
      <x:c r="B23" s="58" t="n">
        <x:v>46482</x:v>
      </x:c>
      <x:c r="C23" t="str">
        <x:v>Willow Court</x:v>
      </x:c>
      <x:c r="D23" t="str">
        <x:v>Replacement domestic-item deduction</x:v>
      </x:c>
      <x:c r="E23" s="56" t="n">
        <x:v>0</x:v>
      </x:c>
      <x:c r="F23" t="str">
        <x:v>Year-end statutory deduction</x:v>
      </x:c>
      <x:c r="G23" s="72" t="n">
        <x:v>3070</x:v>
      </x:c>
      <x:c r="H23" s="72" t="str">
        <x:v>Replacement domestic items</x:v>
      </x:c>
      <x:c r="I23" s="73" t="n">
        <x:v>1</x:v>
      </x:c>
      <x:c r="J23" s="73" t="n">
        <x:v>0</x:v>
      </x:c>
      <x:c r="K23" s="64" t="n">
        <x:v>0</x:v>
      </x:c>
      <x:c r="L23" s="64" t="n">
        <x:v>0</x:v>
      </x:c>
    </x:row>
    <x:row r="24">
      <x:c r="A24" t="str">
        <x:v>TX-080</x:v>
      </x:c>
      <x:c r="B24" s="58" t="n">
        <x:v>46482</x:v>
      </x:c>
      <x:c r="C24" t="str">
        <x:v>Rowan Street</x:v>
      </x:c>
      <x:c r="D24" t="str">
        <x:v>Annual mortgage interest allocation</x:v>
      </x:c>
      <x:c r="E24" s="56" t="n">
        <x:v>0</x:v>
      </x:c>
      <x:c r="F24" t="str">
        <x:v>Interest and principal split</x:v>
      </x:c>
      <x:c r="G24" s="72" t="n">
        <x:v>4000</x:v>
      </x:c>
      <x:c r="H24" s="72" t="str">
        <x:v>Residential finance costs</x:v>
      </x:c>
      <x:c r="I24" s="73" t="n">
        <x:v>0.5</x:v>
      </x:c>
      <x:c r="J24" s="73" t="n">
        <x:v>0.5</x:v>
      </x:c>
      <x:c r="K24" s="64" t="n">
        <x:v>0</x:v>
      </x:c>
      <x:c r="L24" s="64" t="n">
        <x:v>0</x:v>
      </x:c>
    </x:row>
    <x:row r="25">
      <x:c r="A25" t="str">
        <x:v>TX-081</x:v>
      </x:c>
      <x:c r="B25" s="58" t="n">
        <x:v>46482</x:v>
      </x:c>
      <x:c r="C25" t="str">
        <x:v>Rowan Street</x:v>
      </x:c>
      <x:c r="D25" t="str">
        <x:v>Annual mortgage principal allocation</x:v>
      </x:c>
      <x:c r="E25" s="56" t="n">
        <x:v>0</x:v>
      </x:c>
      <x:c r="F25" t="str">
        <x:v>Interest and principal split</x:v>
      </x:c>
      <x:c r="G25" s="72" t="n">
        <x:v>1200</x:v>
      </x:c>
      <x:c r="H25" s="72" t="str">
        <x:v>Control only</x:v>
      </x:c>
      <x:c r="I25" s="73" t="n">
        <x:v>0.5</x:v>
      </x:c>
      <x:c r="J25" s="73" t="n">
        <x:v>0.5</x:v>
      </x:c>
      <x:c r="K25" s="64" t="n">
        <x:v>0</x:v>
      </x:c>
      <x:c r="L25" s="64" t="n">
        <x:v>0</x:v>
      </x:c>
    </x:row>
    <x:row r="26">
      <x:c r="A26" t="str">
        <x:v>TX-082</x:v>
      </x:c>
      <x:c r="B26" s="58" t="n">
        <x:v>46482</x:v>
      </x:c>
      <x:c r="C26" t="str">
        <x:v>Willow Court</x:v>
      </x:c>
      <x:c r="D26" t="str">
        <x:v>Northgate net remittance</x:v>
      </x:c>
      <x:c r="E26" s="56" t="n">
        <x:v>2024</x:v>
      </x:c>
      <x:c r="F26" t="str">
        <x:v>Agent control transfer</x:v>
      </x:c>
      <x:c r="G26" s="72" t="n">
        <x:v>1010</x:v>
      </x:c>
      <x:c r="H26" s="72" t="str">
        <x:v>Control only</x:v>
      </x:c>
      <x:c r="I26" s="73" t="n">
        <x:v>1</x:v>
      </x:c>
      <x:c r="J26" s="73" t="n">
        <x:v>0</x:v>
      </x:c>
      <x:c r="K26" s="64" t="n">
        <x:v>2024</x:v>
      </x:c>
      <x:c r="L26" s="64" t="n">
        <x:v>0</x:v>
      </x:c>
    </x:row>
    <x:row r="29" ht="22" customHeight="1">
      <x:c r="A29" s="28" t="str">
        <x:v>Owner quarterly summary</x:v>
      </x:c>
      <x:c r="B29" s="28"/>
      <x:c r="C29" s="28"/>
      <x:c r="D29" s="28"/>
      <x:c r="E29" s="28"/>
      <x:c r="F29" s="28"/>
      <x:c r="G29" s="28"/>
      <x:c r="H29" s="28"/>
      <x:c r="I29" s="28"/>
      <x:c r="J29" s="28"/>
    </x:row>
    <x:row r="30" ht="30" customHeight="1">
      <x:c r="A30" s="45" t="str">
        <x:v>Owner</x:v>
      </x:c>
      <x:c r="B30" s="45" t="str">
        <x:v>Quarter income</x:v>
      </x:c>
      <x:c r="C30" s="45" t="str">
        <x:v>Quarter expenses</x:v>
      </x:c>
      <x:c r="D30" s="45" t="str">
        <x:v>Quarter result</x:v>
      </x:c>
      <x:c r="E30" s="45" t="str">
        <x:v>Cumulative income</x:v>
      </x:c>
      <x:c r="F30" s="45" t="str">
        <x:v>Cumulative expenses</x:v>
      </x:c>
      <x:c r="G30" s="45" t="str">
        <x:v>Cumulative result</x:v>
      </x:c>
      <x:c r="H30" s="45" t="str">
        <x:v>Bank receipts</x:v>
      </x:c>
      <x:c r="I30" s="45" t="str">
        <x:v>Bank payments</x:v>
      </x:c>
      <x:c r="J30" s="45" t="str">
        <x:v>Closing bank balance</x:v>
      </x:c>
    </x:row>
    <x:row r="31">
      <x:c r="A31" t="str">
        <x:v>Sophie</x:v>
      </x:c>
      <x:c r="B31" s="64" t="n">
        <x:f>SUMIFS('Transaction List'!$V$5:$V$87,'Transaction List'!$C$5:$C$87,"Q4")</x:f>
        <x:v>4220</x:v>
      </x:c>
      <x:c r="C31" s="64" t="n">
        <x:f>SUMIFS('Transaction List'!$X$5:$X$87,'Transaction List'!$C$5:$C$87,"Q4")</x:f>
        <x:v>871</x:v>
      </x:c>
      <x:c r="D31" s="64" t="n">
        <x:f>B31-C31</x:f>
        <x:v>3349</x:v>
      </x:c>
      <x:c r="E31" s="64" t="n">
        <x:f>SUMIFS('Transaction List'!$V$5:$V$87,'Transaction List'!$C$5:$C$87,"Q1")+SUMIFS('Transaction List'!$V$5:$V$87,'Transaction List'!$C$5:$C$87,"Q2")+SUMIFS('Transaction List'!$V$5:$V$87,'Transaction List'!$C$5:$C$87,"Q3")+SUMIFS('Transaction List'!$V$5:$V$87,'Transaction List'!$C$5:$C$87,"Q4")</x:f>
        <x:v>18770</x:v>
      </x:c>
      <x:c r="F31" s="64" t="n">
        <x:f>SUMIFS('Transaction List'!$X$5:$X$87,'Transaction List'!$C$5:$C$87,"Q1")+SUMIFS('Transaction List'!$X$5:$X$87,'Transaction List'!$C$5:$C$87,"Q2")+SUMIFS('Transaction List'!$X$5:$X$87,'Transaction List'!$C$5:$C$87,"Q3")+SUMIFS('Transaction List'!$X$5:$X$87,'Transaction List'!$C$5:$C$87,"Q4")</x:f>
        <x:v>8915.5</x:v>
      </x:c>
      <x:c r="G31" s="64" t="n">
        <x:f>E31-F31</x:f>
        <x:v>9854.5</x:v>
      </x:c>
      <x:c r="H31" s="64" t="n">
        <x:f>SUMIFS('Transaction List'!$AB$5:$AB$87,'Transaction List'!$C$5:$C$87,"Q4")</x:f>
        <x:v>5894</x:v>
      </x:c>
      <x:c r="I31" s="64" t="n">
        <x:f>SUMIFS('Transaction List'!$AC$5:$AC$87,'Transaction List'!$C$5:$C$87,"Q4")</x:f>
        <x:v>3325</x:v>
      </x:c>
      <x:c r="J31" s="64" t="n">
        <x:f>7623+H31-I31</x:f>
        <x:v>10192</x:v>
      </x:c>
    </x:row>
    <x:row r="32">
      <x:c r="A32" t="str">
        <x:v>Daniel</x:v>
      </x:c>
      <x:c r="B32" s="64" t="n">
        <x:f>SUMIFS('Transaction List'!$W$5:$W$87,'Transaction List'!$C$5:$C$87,"Q4")</x:f>
        <x:v>1920</x:v>
      </x:c>
      <x:c r="C32" s="64" t="n">
        <x:f>SUMIFS('Transaction List'!$Y$5:$Y$87,'Transaction List'!$C$5:$C$87,"Q4")</x:f>
        <x:v>180</x:v>
      </x:c>
      <x:c r="D32" s="64" t="n">
        <x:f>B32-C32</x:f>
        <x:v>1740</x:v>
      </x:c>
      <x:c r="E32" s="64" t="n">
        <x:f>SUMIFS('Transaction List'!$W$5:$W$87,'Transaction List'!$C$5:$C$87,"Q1")+SUMIFS('Transaction List'!$W$5:$W$87,'Transaction List'!$C$5:$C$87,"Q2")+SUMIFS('Transaction List'!$W$5:$W$87,'Transaction List'!$C$5:$C$87,"Q3")+SUMIFS('Transaction List'!$W$5:$W$87,'Transaction List'!$C$5:$C$87,"Q4")</x:f>
        <x:v>6120</x:v>
      </x:c>
      <x:c r="F32" s="64" t="n">
        <x:f>SUMIFS('Transaction List'!$Y$5:$Y$87,'Transaction List'!$C$5:$C$87,"Q1")+SUMIFS('Transaction List'!$Y$5:$Y$87,'Transaction List'!$C$5:$C$87,"Q2")+SUMIFS('Transaction List'!$Y$5:$Y$87,'Transaction List'!$C$5:$C$87,"Q3")+SUMIFS('Transaction List'!$Y$5:$Y$87,'Transaction List'!$C$5:$C$87,"Q4")</x:f>
        <x:v>4052.5</x:v>
      </x:c>
      <x:c r="G32" s="64" t="n">
        <x:f>E32-F32</x:f>
        <x:v>2067.5</x:v>
      </x:c>
      <x:c r="H32" s="64" t="str">
        <x:v>Portfolio control shown above</x:v>
      </x:c>
      <x:c r="I32" s="64" t="str"/>
      <x:c r="J32" s="64" t="str"/>
    </x:row>
    <x:row r="35" ht="22" customHeight="1">
      <x:c r="A35" s="28" t="str">
        <x:v>Property quarterly summary</x:v>
      </x:c>
      <x:c r="B35" s="28"/>
      <x:c r="C35" s="28"/>
      <x:c r="D35" s="28"/>
      <x:c r="E35" s="28"/>
      <x:c r="F35" s="28"/>
    </x:row>
    <x:row r="36" ht="30" customHeight="1">
      <x:c r="A36" s="45" t="str">
        <x:v>Property</x:v>
      </x:c>
      <x:c r="B36" s="45" t="str">
        <x:v>Receipts</x:v>
      </x:c>
      <x:c r="C36" s="45" t="str">
        <x:v>Non-finance deductions</x:v>
      </x:c>
      <x:c r="D36" s="45" t="str">
        <x:v>Quarter profit / loss</x:v>
      </x:c>
      <x:c r="E36" s="45" t="str">
        <x:v>Review / evidence</x:v>
      </x:c>
      <x:c r="F36" s="45" t="str">
        <x:v>Difference to locked control</x:v>
      </x:c>
    </x:row>
    <x:row r="37">
      <x:c r="A37" t="str">
        <x:v>Willow Court</x:v>
      </x:c>
      <x:c r="B37" s="64" t="n">
        <x:f>SUMIFS('Transaction List'!$P$5:$P$87,'Transaction List'!$C$5:$C$87,"Q4",'Transaction List'!$D$5:$D$87,"Willow Court")</x:f>
        <x:v>2300</x:v>
      </x:c>
      <x:c r="C37" s="64" t="n">
        <x:f>SUMIFS('Transaction List'!$Q$5:$Q$87,'Transaction List'!$C$5:$C$87,"Q4",'Transaction List'!$D$5:$D$87,"Willow Court")+SUMIFS('Shared Costs'!$G$5:$G$8,'Shared Costs'!$A$5:$A$8,"Q4",'Shared Costs'!$F$5:$F$8,"Willow Court")</x:f>
        <x:v>691</x:v>
      </x:c>
      <x:c r="D37" s="64" t="n">
        <x:f>B37-C37</x:f>
        <x:v>1609</x:v>
      </x:c>
      <x:c r="E37" s="64" t="str">
        <x:v>Reconciled to transaction and shared-cost schedules</x:v>
      </x:c>
      <x:c r="F37" s="64" t="n">
        <x:f>D37-1609</x:f>
        <x:v>0</x:v>
      </x:c>
    </x:row>
    <x:row r="38">
      <x:c r="A38" t="str">
        <x:v>Rowan Street</x:v>
      </x:c>
      <x:c r="B38" s="64" t="n">
        <x:f>SUMIFS('Transaction List'!$P$5:$P$87,'Transaction List'!$C$5:$C$87,"Q4",'Transaction List'!$D$5:$D$87,"Rowan Street")</x:f>
        <x:v>3840</x:v>
      </x:c>
      <x:c r="C38" s="64" t="n">
        <x:f>SUMIFS('Transaction List'!$Q$5:$Q$87,'Transaction List'!$C$5:$C$87,"Q4",'Transaction List'!$D$5:$D$87,"Rowan Street")+SUMIFS('Shared Costs'!$G$5:$G$8,'Shared Costs'!$A$5:$A$8,"Q4",'Shared Costs'!$F$5:$F$8,"Rowan Street")+SUMIFS('Shared Costs'!$I$5:$I$8,'Shared Costs'!$A$5:$A$8,"Q4",'Shared Costs'!$H$5:$H$8,"Rowan Street")</x:f>
        <x:v>360</x:v>
      </x:c>
      <x:c r="D38" s="64" t="n">
        <x:f>B38-C38</x:f>
        <x:v>3480</x:v>
      </x:c>
      <x:c r="E38" s="64" t="str">
        <x:v>Reconciled to transaction and shared-cost schedules</x:v>
      </x:c>
      <x:c r="F38" s="64" t="n">
        <x:f>D38-3480</x:f>
        <x:v>0</x:v>
      </x:c>
    </x:row>
  </x:sheetData>
  <x:mergeCells>
    <x:mergeCell ref="A1:L1"/>
    <x:mergeCell ref="A2:L2"/>
    <x:mergeCell ref="A4:L4"/>
    <x:mergeCell ref="A29:J29"/>
    <x:mergeCell ref="A35:F35"/>
  </x:mergeCells>
  <x:conditionalFormatting sqref="F37:F38">
    <x:cfRule type="expression" dxfId="3" priority="1">
      <x:formula>ABS(F37)&gt;0.01</x:formula>
    </x:cfRule>
  </x:conditionalFormatting>
  <x:pageMargins left="0.7" right="0.7" top="0.75" bottom="0.75" header="0.3" footer="0.3"/>
</x:worksheet>
</file>

<file path=xl/worksheets/sheet10.xml><?xml version="1.0" encoding="utf-8"?>
<x:worksheet xmlns:x="http://schemas.openxmlformats.org/spreadsheetml/2006/main">
  <x:sheetFormatPr defaultRowHeight="15"/>
  <x:cols>
    <x:col min="1" max="1" width="18" hidden="0" customWidth="1"/>
    <x:col min="2" max="2" width="24" hidden="0" customWidth="1"/>
    <x:col min="3" max="3" width="22" hidden="0" customWidth="1"/>
    <x:col min="4" max="4" width="14" hidden="0" customWidth="1"/>
    <x:col min="5" max="5" width="14" hidden="0" customWidth="1"/>
    <x:col min="6" max="6" width="14" hidden="0" customWidth="1"/>
    <x:col min="7" max="7" width="19" hidden="0" customWidth="1"/>
    <x:col min="8" max="8" width="16" hidden="0" customWidth="1"/>
    <x:col min="9" max="9" width="18" hidden="0" customWidth="1"/>
    <x:col min="10" max="10" width="48" hidden="0" customWidth="1"/>
    <x:col min="11" max="11" width="14" hidden="0" customWidth="1"/>
  </x:cols>
  <x:sheetData>
    <x:row r="1" ht="30" customHeight="1">
      <x:c r="A1" s="5" t="str">
        <x:v>Rent Ledgers</x:v>
      </x:c>
      <x:c r="B1" s="5"/>
      <x:c r="C1" s="5"/>
      <x:c r="D1" s="5"/>
      <x:c r="E1" s="5"/>
      <x:c r="F1" s="5"/>
      <x:c r="G1" s="5"/>
      <x:c r="H1" s="5"/>
      <x:c r="I1" s="5"/>
      <x:c r="J1" s="5"/>
      <x:c r="K1" s="5"/>
    </x:row>
    <x:row r="2" ht="28" customHeight="1">
      <x:c r="A2" s="12" t="str">
        <x:v>Willow Court and Rowan Street rent, arrears and advance-rent control.</x:v>
      </x:c>
      <x:c r="B2" s="12"/>
      <x:c r="C2" s="12"/>
      <x:c r="D2" s="12"/>
      <x:c r="E2" s="12"/>
      <x:c r="F2" s="12"/>
      <x:c r="G2" s="12"/>
      <x:c r="H2" s="12"/>
      <x:c r="I2" s="12"/>
      <x:c r="J2" s="12"/>
      <x:c r="K2" s="12"/>
    </x:row>
    <x:row r="4" ht="30" customHeight="1">
      <x:c r="A4" s="45" t="str">
        <x:v>Property</x:v>
      </x:c>
      <x:c r="B4" s="45" t="str">
        <x:v>Tenant</x:v>
      </x:c>
      <x:c r="C4" s="45" t="str">
        <x:v>Rental period</x:v>
      </x:c>
      <x:c r="D4" s="45" t="str">
        <x:v>Due date</x:v>
      </x:c>
      <x:c r="E4" s="45" t="str">
        <x:v>Rent due</x:v>
      </x:c>
      <x:c r="F4" s="45" t="str">
        <x:v>Receipt date</x:v>
      </x:c>
      <x:c r="G4" s="45" t="str">
        <x:v>Cash received in 2026–27</x:v>
      </x:c>
      <x:c r="H4" s="45" t="str">
        <x:v>Arrears movement</x:v>
      </x:c>
      <x:c r="I4" s="45" t="str">
        <x:v>Advance-rent movement</x:v>
      </x:c>
      <x:c r="J4" s="45" t="str">
        <x:v>Treatment / note</x:v>
      </x:c>
      <x:c r="K4" s="45" t="str">
        <x:v>Control</x:v>
      </x:c>
    </x:row>
    <x:row r="5">
      <x:c r="A5" t="str">
        <x:v>Willow Court</x:v>
      </x:c>
      <x:c r="B5" t="str">
        <x:v>Priya Shah</x:v>
      </x:c>
      <x:c r="C5" t="str">
        <x:v>April 2026</x:v>
      </x:c>
      <x:c r="D5" s="58" t="n">
        <x:v>46122</x:v>
      </x:c>
      <x:c r="E5" s="56" t="n">
        <x:v>1150</x:v>
      </x:c>
      <x:c r="F5" s="56" t="n">
        <x:v>46122</x:v>
      </x:c>
      <x:c r="G5" s="64" t="n">
        <x:v>1150</x:v>
      </x:c>
      <x:c r="H5" s="64" t="n">
        <x:v>0</x:v>
      </x:c>
      <x:c r="I5" s="64" t="n">
        <x:v>0</x:v>
      </x:c>
      <x:c r="J5" s="72" t="str">
        <x:v>Current rent</x:v>
      </x:c>
      <x:c r="K5" s="72" t="n">
        <x:f>IF(A5="","",H5-I5)</x:f>
        <x:v>0</x:v>
      </x:c>
    </x:row>
    <x:row r="6">
      <x:c r="A6" t="str">
        <x:v>Willow Court</x:v>
      </x:c>
      <x:c r="B6" t="str">
        <x:v>Priya Shah</x:v>
      </x:c>
      <x:c r="C6" t="str">
        <x:v>May 2026</x:v>
      </x:c>
      <x:c r="D6" s="58" t="n">
        <x:v>46152</x:v>
      </x:c>
      <x:c r="E6" s="56" t="n">
        <x:v>1150</x:v>
      </x:c>
      <x:c r="F6" s="56" t="n">
        <x:v>46152</x:v>
      </x:c>
      <x:c r="G6" s="64" t="n">
        <x:v>1150</x:v>
      </x:c>
      <x:c r="H6" s="64" t="n">
        <x:v>0</x:v>
      </x:c>
      <x:c r="I6" s="64" t="n">
        <x:v>0</x:v>
      </x:c>
      <x:c r="J6" s="72" t="str">
        <x:v>Current rent</x:v>
      </x:c>
      <x:c r="K6" s="72" t="n">
        <x:f>IF(A6="","",H6-I6)</x:f>
        <x:v>0</x:v>
      </x:c>
    </x:row>
    <x:row r="7">
      <x:c r="A7" t="str">
        <x:v>Willow Court</x:v>
      </x:c>
      <x:c r="B7" t="str">
        <x:v>Priya Shah</x:v>
      </x:c>
      <x:c r="C7" t="str">
        <x:v>June 2026</x:v>
      </x:c>
      <x:c r="D7" s="58" t="n">
        <x:v>46183</x:v>
      </x:c>
      <x:c r="E7" s="56" t="n">
        <x:v>1150</x:v>
      </x:c>
      <x:c r="F7" s="56" t="n">
        <x:v>46183</x:v>
      </x:c>
      <x:c r="G7" s="64" t="n">
        <x:v>1150</x:v>
      </x:c>
      <x:c r="H7" s="64" t="n">
        <x:v>0</x:v>
      </x:c>
      <x:c r="I7" s="64" t="n">
        <x:v>0</x:v>
      </x:c>
      <x:c r="J7" s="72" t="str">
        <x:v>Current rent</x:v>
      </x:c>
      <x:c r="K7" s="72" t="n">
        <x:f>IF(A7="","",H7-I7)</x:f>
        <x:v>0</x:v>
      </x:c>
    </x:row>
    <x:row r="8">
      <x:c r="A8" t="str">
        <x:v>Willow Court</x:v>
      </x:c>
      <x:c r="B8" t="str">
        <x:v>Priya Shah</x:v>
      </x:c>
      <x:c r="C8" t="str">
        <x:v>July 2026</x:v>
      </x:c>
      <x:c r="D8" s="58" t="n">
        <x:v>46213</x:v>
      </x:c>
      <x:c r="E8" s="56" t="n">
        <x:v>1150</x:v>
      </x:c>
      <x:c r="F8" s="56" t="n">
        <x:v>46213</x:v>
      </x:c>
      <x:c r="G8" s="64" t="n">
        <x:v>700</x:v>
      </x:c>
      <x:c r="H8" s="64" t="n">
        <x:v>450</x:v>
      </x:c>
      <x:c r="I8" s="64" t="n">
        <x:v>0</x:v>
      </x:c>
      <x:c r="J8" s="72" t="str">
        <x:v>Part-payment; £450 arrears created</x:v>
      </x:c>
      <x:c r="K8" s="72" t="n">
        <x:f>IF(A8="","",H8-I8)</x:f>
        <x:v>450</x:v>
      </x:c>
    </x:row>
    <x:row r="9">
      <x:c r="A9" t="str">
        <x:v>Willow Court</x:v>
      </x:c>
      <x:c r="B9" t="str">
        <x:v>Priya Shah</x:v>
      </x:c>
      <x:c r="C9" t="str">
        <x:v>July 2026 recovery</x:v>
      </x:c>
      <x:c r="D9" s="58"/>
      <x:c r="E9" s="56" t="n">
        <x:v>0</x:v>
      </x:c>
      <x:c r="F9" s="56" t="n">
        <x:v>46259</x:v>
      </x:c>
      <x:c r="G9" s="64" t="n">
        <x:v>450</x:v>
      </x:c>
      <x:c r="H9" s="64" t="n">
        <x:v>-450</x:v>
      </x:c>
      <x:c r="I9" s="64" t="n">
        <x:v>0</x:v>
      </x:c>
      <x:c r="J9" s="72" t="str">
        <x:v>Arrears recovered</x:v>
      </x:c>
      <x:c r="K9" s="72" t="n">
        <x:f>IF(A9="","",H9-I9)</x:f>
        <x:v>-450</x:v>
      </x:c>
    </x:row>
    <x:row r="10">
      <x:c r="A10" t="str">
        <x:v>Willow Court</x:v>
      </x:c>
      <x:c r="B10" t="str">
        <x:v>Priya Shah</x:v>
      </x:c>
      <x:c r="C10" t="str">
        <x:v>August 2026</x:v>
      </x:c>
      <x:c r="D10" s="58" t="n">
        <x:v>46244</x:v>
      </x:c>
      <x:c r="E10" s="56" t="n">
        <x:v>1150</x:v>
      </x:c>
      <x:c r="F10" s="56" t="n">
        <x:v>46244</x:v>
      </x:c>
      <x:c r="G10" s="64" t="n">
        <x:v>1150</x:v>
      </x:c>
      <x:c r="H10" s="64" t="n">
        <x:v>0</x:v>
      </x:c>
      <x:c r="I10" s="64" t="n">
        <x:v>0</x:v>
      </x:c>
      <x:c r="J10" s="72" t="str">
        <x:v>Current rent</x:v>
      </x:c>
      <x:c r="K10" s="72" t="n">
        <x:f>IF(A10="","",H10-I10)</x:f>
        <x:v>0</x:v>
      </x:c>
    </x:row>
    <x:row r="11">
      <x:c r="A11" t="str">
        <x:v>Willow Court</x:v>
      </x:c>
      <x:c r="B11" t="str">
        <x:v>Priya Shah</x:v>
      </x:c>
      <x:c r="C11" t="str">
        <x:v>September 2026</x:v>
      </x:c>
      <x:c r="D11" s="58" t="n">
        <x:v>46275</x:v>
      </x:c>
      <x:c r="E11" s="56" t="n">
        <x:v>1150</x:v>
      </x:c>
      <x:c r="F11" s="56" t="n">
        <x:v>46275</x:v>
      </x:c>
      <x:c r="G11" s="64" t="n">
        <x:v>1150</x:v>
      </x:c>
      <x:c r="H11" s="64" t="n">
        <x:v>0</x:v>
      </x:c>
      <x:c r="I11" s="64" t="n">
        <x:v>0</x:v>
      </x:c>
      <x:c r="J11" s="72" t="str">
        <x:v>Current rent</x:v>
      </x:c>
      <x:c r="K11" s="72" t="n">
        <x:f>IF(A11="","",H11-I11)</x:f>
        <x:v>0</x:v>
      </x:c>
    </x:row>
    <x:row r="12">
      <x:c r="A12" t="str">
        <x:v>Willow Court</x:v>
      </x:c>
      <x:c r="B12" t="str">
        <x:v>Priya Shah</x:v>
      </x:c>
      <x:c r="C12" t="str">
        <x:v>October 2026</x:v>
      </x:c>
      <x:c r="D12" s="58" t="n">
        <x:v>46305</x:v>
      </x:c>
      <x:c r="E12" s="56" t="n">
        <x:v>1150</x:v>
      </x:c>
      <x:c r="F12" s="56" t="n">
        <x:v>46305</x:v>
      </x:c>
      <x:c r="G12" s="64" t="n">
        <x:v>1150</x:v>
      </x:c>
      <x:c r="H12" s="64" t="n">
        <x:v>0</x:v>
      </x:c>
      <x:c r="I12" s="64" t="n">
        <x:v>0</x:v>
      </x:c>
      <x:c r="J12" s="72" t="str">
        <x:v>Current rent</x:v>
      </x:c>
      <x:c r="K12" s="72" t="n">
        <x:f>IF(A12="","",H12-I12)</x:f>
        <x:v>0</x:v>
      </x:c>
    </x:row>
    <x:row r="13">
      <x:c r="A13" t="str">
        <x:v>Willow Court</x:v>
      </x:c>
      <x:c r="B13" t="str">
        <x:v>Priya Shah</x:v>
      </x:c>
      <x:c r="C13" t="str">
        <x:v>November 2026</x:v>
      </x:c>
      <x:c r="D13" s="58" t="n">
        <x:v>46336</x:v>
      </x:c>
      <x:c r="E13" s="56" t="n">
        <x:v>1150</x:v>
      </x:c>
      <x:c r="F13" s="56" t="n">
        <x:v>46336</x:v>
      </x:c>
      <x:c r="G13" s="64" t="n">
        <x:v>1150</x:v>
      </x:c>
      <x:c r="H13" s="64" t="n">
        <x:v>0</x:v>
      </x:c>
      <x:c r="I13" s="64" t="n">
        <x:v>0</x:v>
      </x:c>
      <x:c r="J13" s="72" t="str">
        <x:v>Current rent</x:v>
      </x:c>
      <x:c r="K13" s="72" t="n">
        <x:f>IF(A13="","",H13-I13)</x:f>
        <x:v>0</x:v>
      </x:c>
    </x:row>
    <x:row r="14">
      <x:c r="A14" t="str">
        <x:v>Willow Court</x:v>
      </x:c>
      <x:c r="B14" t="str">
        <x:v>Priya Shah</x:v>
      </x:c>
      <x:c r="C14" t="str">
        <x:v>December 2026</x:v>
      </x:c>
      <x:c r="D14" s="58" t="n">
        <x:v>46366</x:v>
      </x:c>
      <x:c r="E14" s="56" t="n">
        <x:v>1150</x:v>
      </x:c>
      <x:c r="F14" s="56" t="n">
        <x:v>46366</x:v>
      </x:c>
      <x:c r="G14" s="64" t="n">
        <x:v>1150</x:v>
      </x:c>
      <x:c r="H14" s="64" t="n">
        <x:v>0</x:v>
      </x:c>
      <x:c r="I14" s="64" t="n">
        <x:v>0</x:v>
      </x:c>
      <x:c r="J14" s="72" t="str">
        <x:v>Current rent</x:v>
      </x:c>
      <x:c r="K14" s="72" t="n">
        <x:f>IF(A14="","",H14-I14)</x:f>
        <x:v>0</x:v>
      </x:c>
    </x:row>
    <x:row r="15">
      <x:c r="A15" t="str">
        <x:v>Willow Court</x:v>
      </x:c>
      <x:c r="B15" t="str">
        <x:v>Priya Shah</x:v>
      </x:c>
      <x:c r="C15" t="str">
        <x:v>January 2027</x:v>
      </x:c>
      <x:c r="D15" s="58" t="n">
        <x:v>46397</x:v>
      </x:c>
      <x:c r="E15" s="56" t="n">
        <x:v>1150</x:v>
      </x:c>
      <x:c r="F15" s="56" t="n">
        <x:v>46397</x:v>
      </x:c>
      <x:c r="G15" s="64" t="n">
        <x:v>1150</x:v>
      </x:c>
      <x:c r="H15" s="64" t="n">
        <x:v>0</x:v>
      </x:c>
      <x:c r="I15" s="64" t="n">
        <x:v>0</x:v>
      </x:c>
      <x:c r="J15" s="72" t="str">
        <x:v>Current rent</x:v>
      </x:c>
      <x:c r="K15" s="72" t="n">
        <x:f>IF(A15="","",H15-I15)</x:f>
        <x:v>0</x:v>
      </x:c>
    </x:row>
    <x:row r="16">
      <x:c r="A16" t="str">
        <x:v>Willow Court</x:v>
      </x:c>
      <x:c r="B16" t="str">
        <x:v>Priya Shah</x:v>
      </x:c>
      <x:c r="C16" t="str">
        <x:v>February 2027</x:v>
      </x:c>
      <x:c r="D16" s="58" t="n">
        <x:v>46428</x:v>
      </x:c>
      <x:c r="E16" s="56" t="n">
        <x:v>1150</x:v>
      </x:c>
      <x:c r="F16" s="56" t="n">
        <x:v>46428</x:v>
      </x:c>
      <x:c r="G16" s="64" t="n">
        <x:v>1150</x:v>
      </x:c>
      <x:c r="H16" s="64" t="n">
        <x:v>0</x:v>
      </x:c>
      <x:c r="I16" s="64" t="n">
        <x:v>0</x:v>
      </x:c>
      <x:c r="J16" s="72" t="str">
        <x:v>Current rent</x:v>
      </x:c>
      <x:c r="K16" s="72" t="n">
        <x:f>IF(A16="","",H16-I16)</x:f>
        <x:v>0</x:v>
      </x:c>
    </x:row>
    <x:row r="17">
      <x:c r="A17" t="str">
        <x:v>Willow Court</x:v>
      </x:c>
      <x:c r="B17" t="str">
        <x:v>Priya Shah</x:v>
      </x:c>
      <x:c r="C17" t="str">
        <x:v>March 2027</x:v>
      </x:c>
      <x:c r="D17" s="58" t="n">
        <x:v>46456</x:v>
      </x:c>
      <x:c r="E17" s="56" t="n">
        <x:v>1150</x:v>
      </x:c>
      <x:c r="F17" s="56"/>
      <x:c r="G17" s="64" t="n">
        <x:v>0</x:v>
      </x:c>
      <x:c r="H17" s="64" t="n">
        <x:v>1150</x:v>
      </x:c>
      <x:c r="I17" s="64" t="n">
        <x:v>0</x:v>
      </x:c>
      <x:c r="J17" s="72" t="str">
        <x:v>Received 7 April 2027; excluded from 2026–27 cash-basis receipts</x:v>
      </x:c>
      <x:c r="K17" s="72" t="n">
        <x:f>IF(A17="","",H17-I17)</x:f>
        <x:v>1150</x:v>
      </x:c>
    </x:row>
    <x:row r="18">
      <x:c r="A18" t="str">
        <x:v>Rowan Street</x:v>
      </x:c>
      <x:c r="B18" t="str">
        <x:v>Marcus and Elena</x:v>
      </x:c>
      <x:c r="C18" t="str">
        <x:v>July 2026</x:v>
      </x:c>
      <x:c r="D18" s="58" t="n">
        <x:v>46204</x:v>
      </x:c>
      <x:c r="E18" s="56" t="n">
        <x:v>1200</x:v>
      </x:c>
      <x:c r="F18" s="56" t="n">
        <x:v>46204</x:v>
      </x:c>
      <x:c r="G18" s="64" t="n">
        <x:v>1200</x:v>
      </x:c>
      <x:c r="H18" s="64" t="n">
        <x:v>0</x:v>
      </x:c>
      <x:c r="I18" s="64" t="n">
        <x:v>0</x:v>
      </x:c>
      <x:c r="J18" s="72" t="str">
        <x:v>Current rent</x:v>
      </x:c>
      <x:c r="K18" s="72" t="n">
        <x:f>IF(A18="","",H18-I18)</x:f>
        <x:v>0</x:v>
      </x:c>
    </x:row>
    <x:row r="19">
      <x:c r="A19" t="str">
        <x:v>Rowan Street</x:v>
      </x:c>
      <x:c r="B19" t="str">
        <x:v>Marcus and Elena</x:v>
      </x:c>
      <x:c r="C19" t="str">
        <x:v>August 2026</x:v>
      </x:c>
      <x:c r="D19" s="58" t="n">
        <x:v>46235</x:v>
      </x:c>
      <x:c r="E19" s="56" t="n">
        <x:v>1200</x:v>
      </x:c>
      <x:c r="F19" s="56" t="n">
        <x:v>46235</x:v>
      </x:c>
      <x:c r="G19" s="64" t="n">
        <x:v>1200</x:v>
      </x:c>
      <x:c r="H19" s="64" t="n">
        <x:v>0</x:v>
      </x:c>
      <x:c r="I19" s="64" t="n">
        <x:v>0</x:v>
      </x:c>
      <x:c r="J19" s="72" t="str">
        <x:v>Current rent</x:v>
      </x:c>
      <x:c r="K19" s="72" t="n">
        <x:f>IF(A19="","",H19-I19)</x:f>
        <x:v>0</x:v>
      </x:c>
    </x:row>
    <x:row r="20">
      <x:c r="A20" t="str">
        <x:v>Rowan Street</x:v>
      </x:c>
      <x:c r="B20" t="str">
        <x:v>Marcus and Elena</x:v>
      </x:c>
      <x:c r="C20" t="str">
        <x:v>September 2026</x:v>
      </x:c>
      <x:c r="D20" s="58" t="n">
        <x:v>46266</x:v>
      </x:c>
      <x:c r="E20" s="56" t="n">
        <x:v>1200</x:v>
      </x:c>
      <x:c r="F20" s="56" t="n">
        <x:v>46266</x:v>
      </x:c>
      <x:c r="G20" s="64" t="n">
        <x:v>1200</x:v>
      </x:c>
      <x:c r="H20" s="64" t="n">
        <x:v>0</x:v>
      </x:c>
      <x:c r="I20" s="64" t="n">
        <x:v>0</x:v>
      </x:c>
      <x:c r="J20" s="72" t="str">
        <x:v>Current rent</x:v>
      </x:c>
      <x:c r="K20" s="72" t="n">
        <x:f>IF(A20="","",H20-I20)</x:f>
        <x:v>0</x:v>
      </x:c>
    </x:row>
    <x:row r="21">
      <x:c r="A21" t="str">
        <x:v>Rowan Street</x:v>
      </x:c>
      <x:c r="B21" t="str">
        <x:v>Marcus and Elena</x:v>
      </x:c>
      <x:c r="C21" t="str">
        <x:v>October 2026</x:v>
      </x:c>
      <x:c r="D21" s="58" t="n">
        <x:v>46296</x:v>
      </x:c>
      <x:c r="E21" s="56" t="n">
        <x:v>1200</x:v>
      </x:c>
      <x:c r="F21" s="56" t="n">
        <x:v>46296</x:v>
      </x:c>
      <x:c r="G21" s="64" t="n">
        <x:v>1200</x:v>
      </x:c>
      <x:c r="H21" s="64" t="n">
        <x:v>0</x:v>
      </x:c>
      <x:c r="I21" s="64" t="n">
        <x:v>0</x:v>
      </x:c>
      <x:c r="J21" s="72" t="str">
        <x:v>Current rent</x:v>
      </x:c>
      <x:c r="K21" s="72" t="n">
        <x:f>IF(A21="","",H21-I21)</x:f>
        <x:v>0</x:v>
      </x:c>
    </x:row>
    <x:row r="22">
      <x:c r="A22" t="str">
        <x:v>Rowan Street</x:v>
      </x:c>
      <x:c r="B22" t="str">
        <x:v>Marcus and Elena</x:v>
      </x:c>
      <x:c r="C22" t="str">
        <x:v>November 2026</x:v>
      </x:c>
      <x:c r="D22" s="58" t="n">
        <x:v>46327</x:v>
      </x:c>
      <x:c r="E22" s="56" t="n">
        <x:v>1200</x:v>
      </x:c>
      <x:c r="F22" s="56" t="n">
        <x:v>46327</x:v>
      </x:c>
      <x:c r="G22" s="64" t="n">
        <x:v>1200</x:v>
      </x:c>
      <x:c r="H22" s="64" t="n">
        <x:v>0</x:v>
      </x:c>
      <x:c r="I22" s="64" t="n">
        <x:v>0</x:v>
      </x:c>
      <x:c r="J22" s="72" t="str">
        <x:v>Current rent</x:v>
      </x:c>
      <x:c r="K22" s="72" t="n">
        <x:f>IF(A22="","",H22-I22)</x:f>
        <x:v>0</x:v>
      </x:c>
    </x:row>
    <x:row r="23">
      <x:c r="A23" t="str">
        <x:v>Rowan Street</x:v>
      </x:c>
      <x:c r="B23" t="str">
        <x:v>Marcus and Elena</x:v>
      </x:c>
      <x:c r="C23" t="str">
        <x:v>December 2026</x:v>
      </x:c>
      <x:c r="D23" s="58" t="n">
        <x:v>46357</x:v>
      </x:c>
      <x:c r="E23" s="56" t="n">
        <x:v>1200</x:v>
      </x:c>
      <x:c r="F23" s="56" t="n">
        <x:v>46357</x:v>
      </x:c>
      <x:c r="G23" s="64" t="n">
        <x:v>1200</x:v>
      </x:c>
      <x:c r="H23" s="64" t="n">
        <x:v>0</x:v>
      </x:c>
      <x:c r="I23" s="64" t="n">
        <x:v>0</x:v>
      </x:c>
      <x:c r="J23" s="72" t="str">
        <x:v>Current rent</x:v>
      </x:c>
      <x:c r="K23" s="72" t="n">
        <x:f>IF(A23="","",H23-I23)</x:f>
        <x:v>0</x:v>
      </x:c>
    </x:row>
    <x:row r="24">
      <x:c r="A24" t="str">
        <x:v>Rowan Street</x:v>
      </x:c>
      <x:c r="B24" t="str">
        <x:v>Marcus and Elena</x:v>
      </x:c>
      <x:c r="C24" t="str">
        <x:v>January 2027</x:v>
      </x:c>
      <x:c r="D24" s="58" t="n">
        <x:v>46388</x:v>
      </x:c>
      <x:c r="E24" s="56" t="n">
        <x:v>1200</x:v>
      </x:c>
      <x:c r="F24" s="56" t="n">
        <x:v>46388</x:v>
      </x:c>
      <x:c r="G24" s="64" t="n">
        <x:v>1200</x:v>
      </x:c>
      <x:c r="H24" s="64" t="n">
        <x:v>0</x:v>
      </x:c>
      <x:c r="I24" s="64" t="n">
        <x:v>0</x:v>
      </x:c>
      <x:c r="J24" s="72" t="str">
        <x:v>Current rent</x:v>
      </x:c>
      <x:c r="K24" s="72" t="n">
        <x:f>IF(A24="","",H24-I24)</x:f>
        <x:v>0</x:v>
      </x:c>
    </x:row>
    <x:row r="25">
      <x:c r="A25" t="str">
        <x:v>Rowan Street</x:v>
      </x:c>
      <x:c r="B25" t="str">
        <x:v>Marcus and Elena</x:v>
      </x:c>
      <x:c r="C25" t="str">
        <x:v>February 2027</x:v>
      </x:c>
      <x:c r="D25" s="58" t="n">
        <x:v>46419</x:v>
      </x:c>
      <x:c r="E25" s="56" t="n">
        <x:v>1200</x:v>
      </x:c>
      <x:c r="F25" s="56" t="n">
        <x:v>46419</x:v>
      </x:c>
      <x:c r="G25" s="64" t="n">
        <x:v>1200</x:v>
      </x:c>
      <x:c r="H25" s="64" t="n">
        <x:v>0</x:v>
      </x:c>
      <x:c r="I25" s="64" t="n">
        <x:v>0</x:v>
      </x:c>
      <x:c r="J25" s="72" t="str">
        <x:v>Current rent</x:v>
      </x:c>
      <x:c r="K25" s="72" t="n">
        <x:f>IF(A25="","",H25-I25)</x:f>
        <x:v>0</x:v>
      </x:c>
    </x:row>
    <x:row r="26">
      <x:c r="A26" t="str">
        <x:v>Rowan Street</x:v>
      </x:c>
      <x:c r="B26" t="str">
        <x:v>Marcus and Elena</x:v>
      </x:c>
      <x:c r="C26" t="str">
        <x:v>March 2027</x:v>
      </x:c>
      <x:c r="D26" s="58" t="n">
        <x:v>46447</x:v>
      </x:c>
      <x:c r="E26" s="56" t="n">
        <x:v>1200</x:v>
      </x:c>
      <x:c r="F26" s="56" t="n">
        <x:v>46447</x:v>
      </x:c>
      <x:c r="G26" s="64" t="n">
        <x:v>1200</x:v>
      </x:c>
      <x:c r="H26" s="64" t="n">
        <x:v>0</x:v>
      </x:c>
      <x:c r="I26" s="64" t="n">
        <x:v>0</x:v>
      </x:c>
      <x:c r="J26" s="72" t="str">
        <x:v>Current rent</x:v>
      </x:c>
      <x:c r="K26" s="72" t="n">
        <x:f>IF(A26="","",H26-I26)</x:f>
        <x:v>0</x:v>
      </x:c>
    </x:row>
    <x:row r="27">
      <x:c r="A27" t="str">
        <x:v>Rowan Street</x:v>
      </x:c>
      <x:c r="B27" t="str">
        <x:v>Marcus and Elena</x:v>
      </x:c>
      <x:c r="C27" t="str">
        <x:v>April 2027</x:v>
      </x:c>
      <x:c r="D27" s="58" t="n">
        <x:v>46478</x:v>
      </x:c>
      <x:c r="E27" s="56" t="n">
        <x:v>1200</x:v>
      </x:c>
      <x:c r="F27" s="56" t="n">
        <x:v>46477</x:v>
      </x:c>
      <x:c r="G27" s="64" t="n">
        <x:v>1200</x:v>
      </x:c>
      <x:c r="H27" s="64" t="n">
        <x:v>0</x:v>
      </x:c>
      <x:c r="I27" s="64" t="n">
        <x:v>1200</x:v>
      </x:c>
      <x:c r="J27" s="72" t="str">
        <x:v>Received early; closing advance rent £1,200</x:v>
      </x:c>
      <x:c r="K27" s="72" t="n">
        <x:f>IF(A27="","",H27-I27)</x:f>
        <x:v>-1200</x:v>
      </x:c>
    </x:row>
  </x:sheetData>
  <x:mergeCells>
    <x:mergeCell ref="A1:K1"/>
    <x:mergeCell ref="A2:K2"/>
  </x:mergeCells>
  <x:pageMargins left="0.7" right="0.7" top="0.75" bottom="0.75" header="0.3" footer="0.3"/>
</x:worksheet>
</file>

<file path=xl/worksheets/sheet11.xml><?xml version="1.0" encoding="utf-8"?>
<x:worksheet xmlns:x="http://schemas.openxmlformats.org/spreadsheetml/2006/main">
  <x:sheetFormatPr defaultRowHeight="15"/>
  <x:cols>
    <x:col min="1" max="1" width="12" hidden="0" customWidth="1"/>
    <x:col min="2" max="2" width="18" hidden="0" customWidth="1"/>
    <x:col min="3" max="3" width="24" hidden="0" customWidth="1"/>
    <x:col min="4" max="4" width="17" hidden="0" customWidth="1"/>
    <x:col min="5" max="5" width="16" hidden="0" customWidth="1"/>
    <x:col min="6" max="6" width="16" hidden="0" customWidth="1"/>
    <x:col min="7" max="7" width="18" hidden="0" customWidth="1"/>
    <x:col min="8" max="8" width="16" hidden="0" customWidth="1"/>
    <x:col min="9" max="9" width="16" hidden="0" customWidth="1"/>
    <x:col min="10" max="10" width="16" hidden="0" customWidth="1"/>
    <x:col min="11" max="11" width="18" hidden="0" customWidth="1"/>
    <x:col min="12" max="12" width="16" hidden="0" customWidth="1"/>
    <x:col min="13" max="13" width="34" hidden="0" customWidth="1"/>
  </x:cols>
  <x:sheetData>
    <x:row r="1" ht="30" customHeight="1">
      <x:c r="A1" s="5" t="str">
        <x:v>Northgate Agent Reconciliation</x:v>
      </x:c>
      <x:c r="B1" s="5"/>
      <x:c r="C1" s="5"/>
      <x:c r="D1" s="5"/>
      <x:c r="E1" s="5"/>
      <x:c r="F1" s="5"/>
      <x:c r="G1" s="5"/>
      <x:c r="H1" s="5"/>
      <x:c r="I1" s="5"/>
      <x:c r="J1" s="5"/>
      <x:c r="K1" s="5"/>
      <x:c r="L1" s="5"/>
      <x:c r="M1" s="5"/>
    </x:row>
    <x:row r="2" ht="28" customHeight="1">
      <x:c r="A2" s="12" t="str">
        <x:v>Opening balance + gross rent − deductions − remittances = closing agent balance.</x:v>
      </x:c>
      <x:c r="B2" s="12"/>
      <x:c r="C2" s="12"/>
      <x:c r="D2" s="12"/>
      <x:c r="E2" s="12"/>
      <x:c r="F2" s="12"/>
      <x:c r="G2" s="12"/>
      <x:c r="H2" s="12"/>
      <x:c r="I2" s="12"/>
      <x:c r="J2" s="12"/>
      <x:c r="K2" s="12"/>
      <x:c r="L2" s="12"/>
      <x:c r="M2" s="12"/>
    </x:row>
    <x:row r="4" ht="30" customHeight="1">
      <x:c r="A4" s="45" t="str">
        <x:v>Period</x:v>
      </x:c>
      <x:c r="B4" s="45" t="str">
        <x:v>Property</x:v>
      </x:c>
      <x:c r="C4" s="45" t="str">
        <x:v>Agent</x:v>
      </x:c>
      <x:c r="D4" s="45" t="str">
        <x:v>Opening balance</x:v>
      </x:c>
      <x:c r="E4" s="45" t="str">
        <x:v>Gross rent</x:v>
      </x:c>
      <x:c r="F4" s="45" t="str">
        <x:v>Fees and VAT</x:v>
      </x:c>
      <x:c r="G4" s="45" t="str">
        <x:v>Contractor payments</x:v>
      </x:c>
      <x:c r="H4" s="45" t="str">
        <x:v>Other deductions</x:v>
      </x:c>
      <x:c r="I4" s="45" t="str">
        <x:v>Remittances</x:v>
      </x:c>
      <x:c r="J4" s="45" t="str">
        <x:v>Money in transit</x:v>
      </x:c>
      <x:c r="K4" s="45" t="str">
        <x:v>Closing agent balance</x:v>
      </x:c>
      <x:c r="L4" s="45" t="str">
        <x:v>Difference</x:v>
      </x:c>
      <x:c r="M4" s="45" t="str">
        <x:v>Review note</x:v>
      </x:c>
    </x:row>
    <x:row r="5">
      <x:c r="A5" t="str">
        <x:v>Q1</x:v>
      </x:c>
      <x:c r="B5" t="str">
        <x:v>Willow Court</x:v>
      </x:c>
      <x:c r="C5" t="str">
        <x:v>Northgate Lettings</x:v>
      </x:c>
      <x:c r="D5" s="56" t="n">
        <x:v>300</x:v>
      </x:c>
      <x:c r="E5" s="56" t="n">
        <x:v>3450</x:v>
      </x:c>
      <x:c r="F5" s="56" t="n">
        <x:v>414</x:v>
      </x:c>
      <x:c r="G5" s="56" t="n">
        <x:v>0</x:v>
      </x:c>
      <x:c r="H5" s="56" t="n">
        <x:v>0</x:v>
      </x:c>
      <x:c r="I5" s="56" t="n">
        <x:v>3036</x:v>
      </x:c>
      <x:c r="J5" s="56" t="n">
        <x:v>0</x:v>
      </x:c>
      <x:c r="K5" s="56" t="n">
        <x:v>300</x:v>
      </x:c>
      <x:c r="L5" s="64" t="n">
        <x:f>D5+E5-F5-G5-H5-I5-J5-K5</x:f>
        <x:v>0</x:v>
      </x:c>
      <x:c r="M5" t="str">
        <x:v>Reconciled</x:v>
      </x:c>
    </x:row>
    <x:row r="6">
      <x:c r="A6" t="str">
        <x:v>Q2</x:v>
      </x:c>
      <x:c r="B6" t="str">
        <x:v>Willow Court</x:v>
      </x:c>
      <x:c r="C6" t="str">
        <x:v>Northgate Lettings</x:v>
      </x:c>
      <x:c r="D6" s="56" t="n">
        <x:v>300</x:v>
      </x:c>
      <x:c r="E6" s="56" t="n">
        <x:v>3450</x:v>
      </x:c>
      <x:c r="F6" s="56" t="n">
        <x:v>414</x:v>
      </x:c>
      <x:c r="G6" s="56" t="n">
        <x:v>420</x:v>
      </x:c>
      <x:c r="H6" s="56" t="n">
        <x:v>0</x:v>
      </x:c>
      <x:c r="I6" s="56" t="n">
        <x:v>2616</x:v>
      </x:c>
      <x:c r="J6" s="56" t="n">
        <x:v>0</x:v>
      </x:c>
      <x:c r="K6" s="56" t="n">
        <x:v>300</x:v>
      </x:c>
      <x:c r="L6" s="64" t="n">
        <x:f>D6+E6-F6-G6-H6-I6-J6-K6</x:f>
        <x:v>0</x:v>
      </x:c>
      <x:c r="M6" t="str">
        <x:v>Reconciled</x:v>
      </x:c>
    </x:row>
    <x:row r="7">
      <x:c r="A7" t="str">
        <x:v>Q3</x:v>
      </x:c>
      <x:c r="B7" t="str">
        <x:v>Willow Court</x:v>
      </x:c>
      <x:c r="C7" t="str">
        <x:v>Northgate Lettings</x:v>
      </x:c>
      <x:c r="D7" s="56" t="n">
        <x:v>300</x:v>
      </x:c>
      <x:c r="E7" s="56" t="n">
        <x:v>3450</x:v>
      </x:c>
      <x:c r="F7" s="56" t="n">
        <x:v>414</x:v>
      </x:c>
      <x:c r="G7" s="56" t="n">
        <x:v>0</x:v>
      </x:c>
      <x:c r="H7" s="56" t="n">
        <x:v>0</x:v>
      </x:c>
      <x:c r="I7" s="56" t="n">
        <x:v>3036</x:v>
      </x:c>
      <x:c r="J7" s="56" t="n">
        <x:v>0</x:v>
      </x:c>
      <x:c r="K7" s="56" t="n">
        <x:v>300</x:v>
      </x:c>
      <x:c r="L7" s="64" t="n">
        <x:f>D7+E7-F7-G7-H7-I7-J7-K7</x:f>
        <x:v>0</x:v>
      </x:c>
      <x:c r="M7" t="str">
        <x:v>Reconciled</x:v>
      </x:c>
    </x:row>
    <x:row r="8">
      <x:c r="A8" t="str">
        <x:v>Q4</x:v>
      </x:c>
      <x:c r="B8" t="str">
        <x:v>Willow Court</x:v>
      </x:c>
      <x:c r="C8" t="str">
        <x:v>Northgate Lettings</x:v>
      </x:c>
      <x:c r="D8" s="56" t="n">
        <x:v>300</x:v>
      </x:c>
      <x:c r="E8" s="56" t="n">
        <x:v>2300</x:v>
      </x:c>
      <x:c r="F8" s="56" t="n">
        <x:v>276</x:v>
      </x:c>
      <x:c r="G8" s="56" t="n">
        <x:v>0</x:v>
      </x:c>
      <x:c r="H8" s="56" t="n">
        <x:v>0</x:v>
      </x:c>
      <x:c r="I8" s="56" t="n">
        <x:v>2024</x:v>
      </x:c>
      <x:c r="J8" s="56" t="n">
        <x:v>0</x:v>
      </x:c>
      <x:c r="K8" s="56" t="n">
        <x:v>300</x:v>
      </x:c>
      <x:c r="L8" s="64" t="n">
        <x:f>D8+E8-F8-G8-H8-I8-J8-K8</x:f>
        <x:v>0</x:v>
      </x:c>
      <x:c r="M8" t="str">
        <x:v>Reconciled</x:v>
      </x:c>
    </x:row>
    <x:row r="9">
      <x:c r="A9" t="str">
        <x:v>Annual</x:v>
      </x:c>
      <x:c r="B9" t="str">
        <x:v>Willow Court</x:v>
      </x:c>
      <x:c r="C9" t="str">
        <x:v>Northgate Lettings</x:v>
      </x:c>
      <x:c r="D9" s="56" t="n">
        <x:v>300</x:v>
      </x:c>
      <x:c r="E9" s="56" t="n">
        <x:v>12650</x:v>
      </x:c>
      <x:c r="F9" s="56" t="n">
        <x:v>1518</x:v>
      </x:c>
      <x:c r="G9" s="56" t="n">
        <x:v>420</x:v>
      </x:c>
      <x:c r="H9" s="56" t="n">
        <x:v>0</x:v>
      </x:c>
      <x:c r="I9" s="56" t="n">
        <x:v>10712</x:v>
      </x:c>
      <x:c r="J9" s="56" t="n">
        <x:v>0</x:v>
      </x:c>
      <x:c r="K9" s="56" t="n">
        <x:v>300</x:v>
      </x:c>
      <x:c r="L9" s="64" t="n">
        <x:f>D9+E9-F9-G9-H9-I9-J9-K9</x:f>
        <x:v>0</x:v>
      </x:c>
      <x:c r="M9" t="str">
        <x:v>Reconciled</x:v>
      </x:c>
    </x:row>
  </x:sheetData>
  <x:mergeCells>
    <x:mergeCell ref="A1:M1"/>
    <x:mergeCell ref="A2:M2"/>
  </x:mergeCells>
  <x:conditionalFormatting sqref="L5:L9">
    <x:cfRule type="expression" dxfId="4" priority="1">
      <x:formula>ABS(L5)&gt;0.01</x:formula>
    </x:cfRule>
  </x:conditionalFormatting>
  <x:pageMargins left="0.7" right="0.7" top="0.75" bottom="0.75" header="0.3" footer="0.3"/>
</x:worksheet>
</file>

<file path=xl/worksheets/sheet12.xml><?xml version="1.0" encoding="utf-8"?>
<x:worksheet xmlns:x="http://schemas.openxmlformats.org/spreadsheetml/2006/main">
  <x:sheetFormatPr defaultRowHeight="15"/>
  <x:cols>
    <x:col min="1" max="1" width="12" hidden="0" customWidth="1"/>
    <x:col min="2" max="2" width="14" hidden="0" customWidth="1"/>
    <x:col min="3" max="3" width="18" hidden="0" customWidth="1"/>
    <x:col min="4" max="4" width="18" hidden="0" customWidth="1"/>
    <x:col min="5" max="5" width="18" hidden="0" customWidth="1"/>
    <x:col min="6" max="6" width="20" hidden="0" customWidth="1"/>
    <x:col min="7" max="7" width="16" hidden="0" customWidth="1"/>
    <x:col min="8" max="8" width="48" hidden="0" customWidth="1"/>
    <x:col min="9" max="9" width="14" hidden="0" customWidth="1"/>
  </x:cols>
  <x:sheetData>
    <x:row r="1" ht="30" customHeight="1">
      <x:c r="A1" s="5" t="str">
        <x:v>Property-Bank Reconciliation</x:v>
      </x:c>
      <x:c r="B1" s="5"/>
      <x:c r="C1" s="5"/>
      <x:c r="D1" s="5"/>
      <x:c r="E1" s="5"/>
      <x:c r="F1" s="5"/>
      <x:c r="G1" s="5"/>
      <x:c r="H1" s="5"/>
      <x:c r="I1" s="5"/>
    </x:row>
    <x:row r="2" ht="28" customHeight="1">
      <x:c r="A2" s="12" t="str">
        <x:v>Combined property operating bank. Acquisition and completion flows are outside this exercise.</x:v>
      </x:c>
      <x:c r="B2" s="12"/>
      <x:c r="C2" s="12"/>
      <x:c r="D2" s="12"/>
      <x:c r="E2" s="12"/>
      <x:c r="F2" s="12"/>
      <x:c r="G2" s="12"/>
      <x:c r="H2" s="12"/>
      <x:c r="I2" s="12"/>
    </x:row>
    <x:row r="4" ht="30" customHeight="1">
      <x:c r="A4" s="45" t="str">
        <x:v>Period</x:v>
      </x:c>
      <x:c r="B4" s="45" t="str">
        <x:v>Period end</x:v>
      </x:c>
      <x:c r="C4" s="45" t="str">
        <x:v>Opening balance</x:v>
      </x:c>
      <x:c r="D4" s="45" t="str">
        <x:v>Bank receipts</x:v>
      </x:c>
      <x:c r="E4" s="45" t="str">
        <x:v>Bank payments</x:v>
      </x:c>
      <x:c r="F4" s="45" t="str">
        <x:v>Closing bank balance</x:v>
      </x:c>
      <x:c r="G4" s="45" t="str">
        <x:v>Difference</x:v>
      </x:c>
      <x:c r="H4" s="45" t="str">
        <x:v>Evidence / note</x:v>
      </x:c>
      <x:c r="I4" s="45" t="str">
        <x:v>Reviewed</x:v>
      </x:c>
    </x:row>
    <x:row r="5">
      <x:c r="A5" t="str">
        <x:v>Q1</x:v>
      </x:c>
      <x:c r="B5" s="58" t="n">
        <x:v>46208</x:v>
      </x:c>
      <x:c r="C5" s="56" t="n">
        <x:v>15000</x:v>
      </x:c>
      <x:c r="D5" s="56" t="n">
        <x:v>4236</x:v>
      </x:c>
      <x:c r="E5" s="56" t="n">
        <x:v>6725</x:v>
      </x:c>
      <x:c r="F5" s="64" t="n">
        <x:f>C5+D5-E5</x:f>
        <x:v>12511</x:v>
      </x:c>
      <x:c r="G5" s="64" t="n">
        <x:f>F5-12511</x:f>
        <x:v>0</x:v>
      </x:c>
      <x:c r="H5" t="str">
        <x:v>Bank statements and transaction list</x:v>
      </x:c>
      <x:c r="I5" t="str">
        <x:v>Yes</x:v>
      </x:c>
    </x:row>
    <x:row r="6">
      <x:c r="A6" t="str">
        <x:v>Q2</x:v>
      </x:c>
      <x:c r="B6" s="58" t="n">
        <x:v>46300</x:v>
      </x:c>
      <x:c r="C6" s="56" t="n">
        <x:v>12511</x:v>
      </x:c>
      <x:c r="D6" s="56" t="n">
        <x:v>6216</x:v>
      </x:c>
      <x:c r="E6" s="56" t="n">
        <x:v>3075</x:v>
      </x:c>
      <x:c r="F6" s="64" t="n">
        <x:f>C6+D6-E6</x:f>
        <x:v>15652</x:v>
      </x:c>
      <x:c r="G6" s="64" t="n">
        <x:f>F6-15652</x:f>
        <x:v>0</x:v>
      </x:c>
      <x:c r="H6" t="str">
        <x:v>Bank statements and transaction list</x:v>
      </x:c>
      <x:c r="I6" t="str">
        <x:v>Yes</x:v>
      </x:c>
    </x:row>
    <x:row r="7">
      <x:c r="A7" t="str">
        <x:v>Q3</x:v>
      </x:c>
      <x:c r="B7" s="58" t="n">
        <x:v>46392</x:v>
      </x:c>
      <x:c r="C7" s="56" t="n">
        <x:v>15652</x:v>
      </x:c>
      <x:c r="D7" s="56" t="n">
        <x:v>6636</x:v>
      </x:c>
      <x:c r="E7" s="56" t="n">
        <x:v>14665</x:v>
      </x:c>
      <x:c r="F7" s="64" t="n">
        <x:f>C7+D7-E7</x:f>
        <x:v>7623</x:v>
      </x:c>
      <x:c r="G7" s="64" t="n">
        <x:f>F7-7623</x:f>
        <x:v>0</x:v>
      </x:c>
      <x:c r="H7" t="str">
        <x:v>Bank statements and transaction list</x:v>
      </x:c>
      <x:c r="I7" t="str">
        <x:v>Yes</x:v>
      </x:c>
    </x:row>
    <x:row r="8">
      <x:c r="A8" t="str">
        <x:v>Q4</x:v>
      </x:c>
      <x:c r="B8" s="58" t="n">
        <x:v>46482</x:v>
      </x:c>
      <x:c r="C8" s="56" t="n">
        <x:v>7623</x:v>
      </x:c>
      <x:c r="D8" s="56" t="n">
        <x:v>5894</x:v>
      </x:c>
      <x:c r="E8" s="56" t="n">
        <x:v>3325</x:v>
      </x:c>
      <x:c r="F8" s="64" t="n">
        <x:f>C8+D8-E8</x:f>
        <x:v>10192</x:v>
      </x:c>
      <x:c r="G8" s="64" t="n">
        <x:f>F8-10192</x:f>
        <x:v>0</x:v>
      </x:c>
      <x:c r="H8" t="str">
        <x:v>Bank statements and transaction list</x:v>
      </x:c>
      <x:c r="I8" t="str">
        <x:v>Yes</x:v>
      </x:c>
    </x:row>
    <x:row r="9">
      <x:c r="A9" t="str">
        <x:v>Annual</x:v>
      </x:c>
      <x:c r="B9" s="58" t="n">
        <x:v>46482</x:v>
      </x:c>
      <x:c r="C9" s="56" t="n">
        <x:v>15000</x:v>
      </x:c>
      <x:c r="D9" s="56" t="n">
        <x:v>22982</x:v>
      </x:c>
      <x:c r="E9" s="56" t="n">
        <x:v>27790</x:v>
      </x:c>
      <x:c r="F9" s="64" t="n">
        <x:f>C9+D9-E9</x:f>
        <x:v>10192</x:v>
      </x:c>
      <x:c r="G9" s="64" t="n">
        <x:f>F9-10192</x:f>
        <x:v>0</x:v>
      </x:c>
      <x:c r="H9" t="str">
        <x:v>Bank statements and transaction list</x:v>
      </x:c>
      <x:c r="I9" t="str">
        <x:v>Yes</x:v>
      </x:c>
    </x:row>
  </x:sheetData>
  <x:mergeCells>
    <x:mergeCell ref="A1:I1"/>
    <x:mergeCell ref="A2:I2"/>
  </x:mergeCells>
  <x:conditionalFormatting sqref="G5:G9">
    <x:cfRule type="expression" dxfId="5" priority="1">
      <x:formula>ABS(G5)&gt;0.01</x:formula>
    </x:cfRule>
  </x:conditionalFormatting>
  <x:pageMargins left="0.7" right="0.7" top="0.75" bottom="0.75" header="0.3" footer="0.3"/>
</x:worksheet>
</file>

<file path=xl/worksheets/sheet13.xml><?xml version="1.0" encoding="utf-8"?>
<x:worksheet xmlns:x="http://schemas.openxmlformats.org/spreadsheetml/2006/main">
  <x:sheetFormatPr defaultRowHeight="15"/>
  <x:cols>
    <x:col min="1" max="1" width="18" hidden="0" customWidth="1"/>
    <x:col min="2" max="2" width="24" hidden="0" customWidth="1"/>
    <x:col min="3" max="3" width="18" hidden="0" customWidth="1"/>
    <x:col min="4" max="4" width="18" hidden="0" customWidth="1"/>
    <x:col min="5" max="5" width="15" hidden="0" customWidth="1"/>
    <x:col min="6" max="6" width="16" hidden="0" customWidth="1"/>
    <x:col min="7" max="7" width="20" hidden="0" customWidth="1"/>
    <x:col min="8" max="8" width="16" hidden="0" customWidth="1"/>
    <x:col min="9" max="9" width="18" hidden="0" customWidth="1"/>
    <x:col min="10" max="10" width="16" hidden="0" customWidth="1"/>
    <x:col min="11" max="11" width="18" hidden="0" customWidth="1"/>
    <x:col min="12" max="12" width="44" hidden="0" customWidth="1"/>
  </x:cols>
  <x:sheetData>
    <x:row r="1" ht="30" customHeight="1">
      <x:c r="A1" s="5" t="str">
        <x:v>Rowan Street Mortgage Reconciliation</x:v>
      </x:c>
      <x:c r="B1" s="5"/>
      <x:c r="C1" s="5"/>
      <x:c r="D1" s="5"/>
      <x:c r="E1" s="5"/>
      <x:c r="F1" s="5"/>
      <x:c r="G1" s="5"/>
      <x:c r="H1" s="5"/>
      <x:c r="I1" s="5"/>
      <x:c r="J1" s="5"/>
      <x:c r="K1" s="5"/>
      <x:c r="L1" s="5"/>
    </x:row>
    <x:row r="2" ht="28" customHeight="1">
      <x:c r="A2" s="12" t="str">
        <x:v>Separate residential finance costs from mortgage principal.</x:v>
      </x:c>
      <x:c r="B2" s="12"/>
      <x:c r="C2" s="12"/>
      <x:c r="D2" s="12"/>
      <x:c r="E2" s="12"/>
      <x:c r="F2" s="12"/>
      <x:c r="G2" s="12"/>
      <x:c r="H2" s="12"/>
      <x:c r="I2" s="12"/>
      <x:c r="J2" s="12"/>
      <x:c r="K2" s="12"/>
      <x:c r="L2" s="12"/>
    </x:row>
    <x:row r="4" ht="30" customHeight="1">
      <x:c r="A4" s="45" t="str">
        <x:v>Property</x:v>
      </x:c>
      <x:c r="B4" s="45" t="str">
        <x:v>Lender</x:v>
      </x:c>
      <x:c r="C4" s="45" t="str">
        <x:v>Original principal</x:v>
      </x:c>
      <x:c r="D4" s="45" t="str">
        <x:v>Opening principal</x:v>
      </x:c>
      <x:c r="E4" s="45" t="str">
        <x:v>Advances</x:v>
      </x:c>
      <x:c r="F4" s="45" t="str">
        <x:v>Payments</x:v>
      </x:c>
      <x:c r="G4" s="45" t="str">
        <x:v>Residential finance costs</x:v>
      </x:c>
      <x:c r="H4" s="45" t="str">
        <x:v>Principal repaid</x:v>
      </x:c>
      <x:c r="I4" s="45" t="str">
        <x:v>Lender fees / other</x:v>
      </x:c>
      <x:c r="J4" s="45" t="str">
        <x:v>Split difference</x:v>
      </x:c>
      <x:c r="K4" s="45" t="str">
        <x:v>Closing principal</x:v>
      </x:c>
      <x:c r="L4" s="45" t="str">
        <x:v>Evidence / note</x:v>
      </x:c>
    </x:row>
    <x:row r="5">
      <x:c r="A5" t="str">
        <x:v>Rowan Street</x:v>
      </x:c>
      <x:c r="B5" t="str">
        <x:v>Alder Home Finance</x:v>
      </x:c>
      <x:c r="C5" s="56" t="n">
        <x:v>142500</x:v>
      </x:c>
      <x:c r="D5" s="56" t="n">
        <x:v>142500</x:v>
      </x:c>
      <x:c r="E5" s="56" t="n">
        <x:v>0</x:v>
      </x:c>
      <x:c r="F5" s="56" t="n">
        <x:v>10120</x:v>
      </x:c>
      <x:c r="G5" s="56" t="n">
        <x:v>7320</x:v>
      </x:c>
      <x:c r="H5" s="56" t="n">
        <x:v>2800</x:v>
      </x:c>
      <x:c r="I5" s="56" t="n">
        <x:v>0</x:v>
      </x:c>
      <x:c r="J5" s="64" t="n">
        <x:f>F5-G5-H5-I5</x:f>
        <x:v>0</x:v>
      </x:c>
      <x:c r="K5" s="64" t="n">
        <x:f>D5+E5-H5</x:f>
        <x:v>139700</x:v>
      </x:c>
      <x:c r="L5" t="str">
        <x:v>11 × £920; annual lender statement</x:v>
      </x:c>
    </x:row>
    <x:row r="8" ht="22" customHeight="1">
      <x:c r="A8" s="28" t="str">
        <x:v>Owner allocation</x:v>
      </x:c>
      <x:c r="B8" s="28"/>
      <x:c r="C8" s="28"/>
      <x:c r="D8" s="28"/>
      <x:c r="E8" s="28"/>
      <x:c r="F8" s="28"/>
    </x:row>
    <x:row r="9" ht="30" customHeight="1">
      <x:c r="A9" s="45" t="str">
        <x:v>Owner</x:v>
      </x:c>
      <x:c r="B9" s="45" t="str">
        <x:v>Share</x:v>
      </x:c>
      <x:c r="C9" s="45" t="str">
        <x:v>Residential finance costs</x:v>
      </x:c>
      <x:c r="D9" s="45" t="str">
        <x:v>Principal repaid</x:v>
      </x:c>
      <x:c r="E9" s="45" t="str">
        <x:v>Closing principal</x:v>
      </x:c>
      <x:c r="F9" s="45" t="str">
        <x:v>Control note</x:v>
      </x:c>
    </x:row>
    <x:row r="10">
      <x:c r="A10" t="str">
        <x:v>Sophie</x:v>
      </x:c>
      <x:c r="B10" s="60" t="n">
        <x:v>0.5</x:v>
      </x:c>
      <x:c r="C10" s="64" t="n">
        <x:f>$G$5*B10</x:f>
        <x:v>3660</x:v>
      </x:c>
      <x:c r="D10" s="64" t="n">
        <x:f>$H$5*B10</x:f>
        <x:v>1400</x:v>
      </x:c>
      <x:c r="E10" s="64" t="n">
        <x:f>$K$5*B10</x:f>
        <x:v>69850</x:v>
      </x:c>
      <x:c r="F10" t="str">
        <x:v>£3,660 interest; £1,400 principal; £69,850 closing principal</x:v>
      </x:c>
    </x:row>
    <x:row r="11">
      <x:c r="A11" t="str">
        <x:v>Daniel</x:v>
      </x:c>
      <x:c r="B11" s="60" t="n">
        <x:v>0.5</x:v>
      </x:c>
      <x:c r="C11" s="64" t="n">
        <x:f>$G$5*B11</x:f>
        <x:v>3660</x:v>
      </x:c>
      <x:c r="D11" s="64" t="n">
        <x:f>$H$5*B11</x:f>
        <x:v>1400</x:v>
      </x:c>
      <x:c r="E11" s="64" t="n">
        <x:f>$K$5*B11</x:f>
        <x:v>69850</x:v>
      </x:c>
      <x:c r="F11" t="str">
        <x:v>£3,660 interest; £1,400 principal; £69,850 closing principal</x:v>
      </x:c>
    </x:row>
  </x:sheetData>
  <x:mergeCells>
    <x:mergeCell ref="A1:L1"/>
    <x:mergeCell ref="A2:L2"/>
    <x:mergeCell ref="A8:F8"/>
  </x:mergeCells>
  <x:conditionalFormatting sqref="J5:J5">
    <x:cfRule type="expression" dxfId="6" priority="1">
      <x:formula>ABS(J5)&gt;0.01</x:formula>
    </x:cfRule>
  </x:conditionalFormatting>
  <x:pageMargins left="0.7" right="0.7" top="0.75" bottom="0.75" header="0.3" footer="0.3"/>
</x:worksheet>
</file>

<file path=xl/worksheets/sheet14.xml><?xml version="1.0" encoding="utf-8"?>
<x:worksheet xmlns:x="http://schemas.openxmlformats.org/spreadsheetml/2006/main">
  <x:sheetFormatPr defaultRowHeight="15"/>
  <x:cols>
    <x:col min="1" max="1" width="12" hidden="0" customWidth="1"/>
    <x:col min="2" max="2" width="14" hidden="0" customWidth="1"/>
    <x:col min="3" max="3" width="34" hidden="0" customWidth="1"/>
    <x:col min="4" max="4" width="16" hidden="0" customWidth="1"/>
    <x:col min="5" max="5" width="36" hidden="0" customWidth="1"/>
    <x:col min="6" max="6" width="18" hidden="0" customWidth="1"/>
    <x:col min="7" max="7" width="16" hidden="0" customWidth="1"/>
    <x:col min="8" max="8" width="18" hidden="0" customWidth="1"/>
    <x:col min="9" max="9" width="16" hidden="0" customWidth="1"/>
    <x:col min="10" max="10" width="16" hidden="0" customWidth="1"/>
    <x:col min="11" max="11" width="16" hidden="0" customWidth="1"/>
    <x:col min="12" max="12" width="16" hidden="0" customWidth="1"/>
    <x:col min="13" max="13" width="16" hidden="0" customWidth="1"/>
  </x:cols>
  <x:sheetData>
    <x:row r="1" ht="30" customHeight="1">
      <x:c r="A1" s="5" t="str">
        <x:v>Shared Costs Allocation</x:v>
      </x:c>
      <x:c r="B1" s="5"/>
      <x:c r="C1" s="5"/>
      <x:c r="D1" s="5"/>
      <x:c r="E1" s="5"/>
      <x:c r="F1" s="5"/>
      <x:c r="G1" s="5"/>
      <x:c r="H1" s="5"/>
      <x:c r="I1" s="5"/>
      <x:c r="J1" s="5"/>
      <x:c r="K1" s="5"/>
      <x:c r="L1" s="5"/>
      <x:c r="M1" s="5"/>
    </x:row>
    <x:row r="2" ht="28" customHeight="1">
      <x:c r="A2" s="12" t="str">
        <x:v>Allocate each cost equally to the two properties, then apply property ownership.</x:v>
      </x:c>
      <x:c r="B2" s="12"/>
      <x:c r="C2" s="12"/>
      <x:c r="D2" s="12"/>
      <x:c r="E2" s="12"/>
      <x:c r="F2" s="12"/>
      <x:c r="G2" s="12"/>
      <x:c r="H2" s="12"/>
      <x:c r="I2" s="12"/>
      <x:c r="J2" s="12"/>
      <x:c r="K2" s="12"/>
      <x:c r="L2" s="12"/>
      <x:c r="M2" s="12"/>
    </x:row>
    <x:row r="4" ht="30" customHeight="1">
      <x:c r="A4" s="45" t="str">
        <x:v>Quarter</x:v>
      </x:c>
      <x:c r="B4" s="45" t="str">
        <x:v>Date</x:v>
      </x:c>
      <x:c r="C4" s="45" t="str">
        <x:v>Shared cost</x:v>
      </x:c>
      <x:c r="D4" s="45" t="str">
        <x:v>Gross amount</x:v>
      </x:c>
      <x:c r="E4" s="45" t="str">
        <x:v>Tax category</x:v>
      </x:c>
      <x:c r="F4" s="45" t="str">
        <x:v>Property</x:v>
      </x:c>
      <x:c r="G4" s="45" t="str">
        <x:v>Property amount</x:v>
      </x:c>
      <x:c r="H4" s="45" t="str">
        <x:v>Second property</x:v>
      </x:c>
      <x:c r="I4" s="45" t="str">
        <x:v>Second amount</x:v>
      </x:c>
      <x:c r="J4" s="45" t="str">
        <x:v>Sophie amount</x:v>
      </x:c>
      <x:c r="K4" s="45" t="str">
        <x:v>Daniel amount</x:v>
      </x:c>
      <x:c r="L4" s="45" t="str">
        <x:v>Allocated total</x:v>
      </x:c>
      <x:c r="M4" s="45" t="str">
        <x:v>Difference</x:v>
      </x:c>
    </x:row>
    <x:row r="5">
      <x:c r="A5" t="str">
        <x:v>Q2</x:v>
      </x:c>
      <x:c r="B5" s="58" t="n">
        <x:v>46300</x:v>
      </x:c>
      <x:c r="C5" t="str">
        <x:v>Bookkeeping software</x:v>
      </x:c>
      <x:c r="D5" s="56" t="n">
        <x:v>180</x:v>
      </x:c>
      <x:c r="E5" s="56" t="str">
        <x:v>Other allowable property expenses</x:v>
      </x:c>
      <x:c r="F5" s="56" t="str">
        <x:v>Willow Court</x:v>
      </x:c>
      <x:c r="G5" s="56" t="n">
        <x:v>90</x:v>
      </x:c>
      <x:c r="H5" s="56" t="str">
        <x:v>Rowan Street</x:v>
      </x:c>
      <x:c r="I5" s="56" t="n">
        <x:v>90</x:v>
      </x:c>
      <x:c r="J5" s="56" t="n">
        <x:v>135</x:v>
      </x:c>
      <x:c r="K5" s="56" t="n">
        <x:v>45</x:v>
      </x:c>
      <x:c r="L5" s="64" t="n">
        <x:f>J5+K5</x:f>
        <x:v>180</x:v>
      </x:c>
      <x:c r="M5" s="64" t="n">
        <x:f>L5-D5</x:f>
        <x:v>0</x:v>
      </x:c>
    </x:row>
    <x:row r="6">
      <x:c r="A6" t="str">
        <x:v>Q2</x:v>
      </x:c>
      <x:c r="B6" s="58" t="n">
        <x:v>46300</x:v>
      </x:c>
      <x:c r="C6" t="str">
        <x:v>Telephone and administration — allowable</x:v>
      </x:c>
      <x:c r="D6" s="56" t="n">
        <x:v>135</x:v>
      </x:c>
      <x:c r="E6" s="56" t="str">
        <x:v>Other allowable property expenses</x:v>
      </x:c>
      <x:c r="F6" s="56" t="str">
        <x:v>Willow Court</x:v>
      </x:c>
      <x:c r="G6" s="56" t="n">
        <x:v>67.5</x:v>
      </x:c>
      <x:c r="H6" s="56" t="str">
        <x:v>Rowan Street</x:v>
      </x:c>
      <x:c r="I6" s="56" t="n">
        <x:v>67.5</x:v>
      </x:c>
      <x:c r="J6" s="56" t="n">
        <x:v>101.25</x:v>
      </x:c>
      <x:c r="K6" s="56" t="n">
        <x:v>33.75</x:v>
      </x:c>
      <x:c r="L6" s="64" t="n">
        <x:f>J6+K6</x:f>
        <x:v>135</x:v>
      </x:c>
      <x:c r="M6" s="64" t="n">
        <x:f>L6-D6</x:f>
        <x:v>0</x:v>
      </x:c>
    </x:row>
    <x:row r="7">
      <x:c r="A7" t="str">
        <x:v>Q3</x:v>
      </x:c>
      <x:c r="B7" s="58" t="n">
        <x:v>46376</x:v>
      </x:c>
      <x:c r="C7" t="str">
        <x:v>Accountant</x:v>
      </x:c>
      <x:c r="D7" s="56" t="n">
        <x:v>420</x:v>
      </x:c>
      <x:c r="E7" s="56" t="str">
        <x:v>Legal, management and professional fees</x:v>
      </x:c>
      <x:c r="F7" s="56" t="str">
        <x:v>Willow Court</x:v>
      </x:c>
      <x:c r="G7" s="56" t="n">
        <x:v>210</x:v>
      </x:c>
      <x:c r="H7" s="56" t="str">
        <x:v>Rowan Street</x:v>
      </x:c>
      <x:c r="I7" s="56" t="n">
        <x:v>210</x:v>
      </x:c>
      <x:c r="J7" s="56" t="n">
        <x:v>315</x:v>
      </x:c>
      <x:c r="K7" s="56" t="n">
        <x:v>105</x:v>
      </x:c>
      <x:c r="L7" s="64" t="n">
        <x:f>J7+K7</x:f>
        <x:v>420</x:v>
      </x:c>
      <x:c r="M7" s="64" t="n">
        <x:f>L7-D7</x:f>
        <x:v>0</x:v>
      </x:c>
    </x:row>
    <x:row r="8">
      <x:c r="A8" t="str">
        <x:v>Q3</x:v>
      </x:c>
      <x:c r="B8" s="58" t="n">
        <x:v>46384</x:v>
      </x:c>
      <x:c r="C8" t="str">
        <x:v>Qualifying mileage</x:v>
      </x:c>
      <x:c r="D8" s="56" t="n">
        <x:v>165</x:v>
      </x:c>
      <x:c r="E8" s="56" t="str">
        <x:v>Other allowable property expenses</x:v>
      </x:c>
      <x:c r="F8" s="56" t="str">
        <x:v>Willow Court</x:v>
      </x:c>
      <x:c r="G8" s="56" t="n">
        <x:v>82.5</x:v>
      </x:c>
      <x:c r="H8" s="56" t="str">
        <x:v>Rowan Street</x:v>
      </x:c>
      <x:c r="I8" s="56" t="n">
        <x:v>82.5</x:v>
      </x:c>
      <x:c r="J8" s="56" t="n">
        <x:v>123.75</x:v>
      </x:c>
      <x:c r="K8" s="56" t="n">
        <x:v>41.25</x:v>
      </x:c>
      <x:c r="L8" s="64" t="n">
        <x:f>J8+K8</x:f>
        <x:v>165</x:v>
      </x:c>
      <x:c r="M8" s="64" t="n">
        <x:f>L8-D8</x:f>
        <x:v>0</x:v>
      </x:c>
    </x:row>
    <x:row r="11" ht="22" customHeight="1">
      <x:c r="A11" s="28" t="str">
        <x:v>Annual controls</x:v>
      </x:c>
      <x:c r="B11" s="28"/>
      <x:c r="C11" s="28"/>
      <x:c r="D11" s="28"/>
      <x:c r="E11" s="28"/>
    </x:row>
    <x:row r="12">
      <x:c r="A12" s="50" t="str">
        <x:v>Total shared costs</x:v>
      </x:c>
      <x:c r="B12" s="62" t="n">
        <x:f>SUM(D5:D8)</x:f>
        <x:v>900</x:v>
      </x:c>
    </x:row>
    <x:row r="13">
      <x:c r="A13" s="50" t="str">
        <x:v>Willow Court allocation</x:v>
      </x:c>
      <x:c r="B13" s="62" t="n">
        <x:f>SUM(G5:G8)</x:f>
        <x:v>450</x:v>
      </x:c>
    </x:row>
    <x:row r="14">
      <x:c r="A14" s="50" t="str">
        <x:v>Rowan Street allocation</x:v>
      </x:c>
      <x:c r="B14" s="62" t="n">
        <x:f>SUM(I5:I8)</x:f>
        <x:v>450</x:v>
      </x:c>
    </x:row>
    <x:row r="15">
      <x:c r="A15" s="50" t="str">
        <x:v>Sophie allocation</x:v>
      </x:c>
      <x:c r="B15" s="62" t="n">
        <x:f>SUM(J5:J8)</x:f>
        <x:v>675</x:v>
      </x:c>
    </x:row>
    <x:row r="16">
      <x:c r="A16" s="50" t="str">
        <x:v>Daniel allocation</x:v>
      </x:c>
      <x:c r="B16" s="62" t="n">
        <x:f>SUM(K5:K8)</x:f>
        <x:v>225</x:v>
      </x:c>
    </x:row>
  </x:sheetData>
  <x:mergeCells>
    <x:mergeCell ref="A1:M1"/>
    <x:mergeCell ref="A2:M2"/>
    <x:mergeCell ref="A11:E11"/>
  </x:mergeCells>
  <x:conditionalFormatting sqref="M5:M8">
    <x:cfRule type="expression" dxfId="7" priority="1">
      <x:formula>ABS(M5)&gt;0.01</x:formula>
    </x:cfRule>
  </x:conditionalFormatting>
  <x:pageMargins left="0.7" right="0.7" top="0.75" bottom="0.75" header="0.3" footer="0.3"/>
</x:worksheet>
</file>

<file path=xl/worksheets/sheet15.xml><?xml version="1.0" encoding="utf-8"?>
<x:worksheet xmlns:x="http://schemas.openxmlformats.org/spreadsheetml/2006/main">
  <x:sheetFormatPr defaultRowHeight="15"/>
  <x:cols>
    <x:col min="1" max="1" width="14" hidden="0" customWidth="1"/>
    <x:col min="2" max="2" width="30" hidden="0" customWidth="1"/>
    <x:col min="3" max="3" width="16" hidden="0" customWidth="1"/>
    <x:col min="4" max="4" width="20" hidden="0" customWidth="1"/>
    <x:col min="5" max="5" width="20" hidden="0" customWidth="1"/>
    <x:col min="6" max="6" width="20" hidden="0" customWidth="1"/>
    <x:col min="7" max="7" width="16" hidden="0" customWidth="1"/>
    <x:col min="8" max="8" width="20" hidden="0" customWidth="1"/>
    <x:col min="9" max="9" width="20" hidden="0" customWidth="1"/>
    <x:col min="10" max="10" width="16" hidden="0" customWidth="1"/>
    <x:col min="11" max="11" width="48" hidden="0" customWidth="1"/>
  </x:cols>
  <x:sheetData>
    <x:row r="1" ht="30" customHeight="1">
      <x:c r="A1" s="5" t="str">
        <x:v>Owner-Current Accounts</x:v>
      </x:c>
      <x:c r="B1" s="5"/>
      <x:c r="C1" s="5"/>
      <x:c r="D1" s="5"/>
      <x:c r="E1" s="5"/>
      <x:c r="F1" s="5"/>
      <x:c r="G1" s="5"/>
      <x:c r="H1" s="5"/>
      <x:c r="I1" s="5"/>
      <x:c r="J1" s="5"/>
      <x:c r="K1" s="5"/>
    </x:row>
    <x:row r="2" ht="28" customHeight="1">
      <x:c r="A2" s="12" t="str">
        <x:v>Payment route does not change the economic allocation.</x:v>
      </x:c>
      <x:c r="B2" s="12"/>
      <x:c r="C2" s="12"/>
      <x:c r="D2" s="12"/>
      <x:c r="E2" s="12"/>
      <x:c r="F2" s="12"/>
      <x:c r="G2" s="12"/>
      <x:c r="H2" s="12"/>
      <x:c r="I2" s="12"/>
      <x:c r="J2" s="12"/>
      <x:c r="K2" s="12"/>
    </x:row>
    <x:row r="4" ht="30" customHeight="1">
      <x:c r="A4" s="45" t="str">
        <x:v>Date</x:v>
      </x:c>
      <x:c r="B4" s="45" t="str">
        <x:v>Expense / movement</x:v>
      </x:c>
      <x:c r="C4" s="45" t="str">
        <x:v>Paid by</x:v>
      </x:c>
      <x:c r="D4" s="45" t="str">
        <x:v>Cash paid personally</x:v>
      </x:c>
      <x:c r="E4" s="45" t="str">
        <x:v>Sophie economic share</x:v>
      </x:c>
      <x:c r="F4" s="45" t="str">
        <x:v>Daniel economic share</x:v>
      </x:c>
      <x:c r="G4" s="45" t="str">
        <x:v>Reimbursement</x:v>
      </x:c>
      <x:c r="H4" s="45" t="str">
        <x:v>Sophie due to Daniel</x:v>
      </x:c>
      <x:c r="I4" s="45" t="str">
        <x:v>Daniel due to Sophie</x:v>
      </x:c>
      <x:c r="J4" s="45" t="str">
        <x:v>Closing control</x:v>
      </x:c>
      <x:c r="K4" s="45" t="str">
        <x:v>Explanation</x:v>
      </x:c>
    </x:row>
    <x:row r="5">
      <x:c r="A5" s="58" t="n">
        <x:v>46376</x:v>
      </x:c>
      <x:c r="B5" t="str">
        <x:v>Accountant invoice</x:v>
      </x:c>
      <x:c r="C5" t="str">
        <x:v>Daniel</x:v>
      </x:c>
      <x:c r="D5" s="56" t="n">
        <x:v>420</x:v>
      </x:c>
      <x:c r="E5" s="56" t="n">
        <x:v>315</x:v>
      </x:c>
      <x:c r="F5" s="56" t="n">
        <x:v>105</x:v>
      </x:c>
      <x:c r="G5" s="56" t="n">
        <x:v>420</x:v>
      </x:c>
      <x:c r="H5" s="56" t="n">
        <x:v>0</x:v>
      </x:c>
      <x:c r="I5" s="56" t="n">
        <x:v>0</x:v>
      </x:c>
      <x:c r="J5" s="56" t="str">
        <x:v>Reimbursed from property bank on 21 December; no closing owner balance.</x:v>
      </x:c>
    </x:row>
    <x:row r="6">
      <x:c r="A6" s="58" t="n">
        <x:v>46433</x:v>
      </x:c>
      <x:c r="B6" t="str">
        <x:v>Door repair</x:v>
      </x:c>
      <x:c r="C6" t="str">
        <x:v>Daniel</x:v>
      </x:c>
      <x:c r="D6" s="56" t="n">
        <x:v>360</x:v>
      </x:c>
      <x:c r="E6" s="56" t="n">
        <x:v>180</x:v>
      </x:c>
      <x:c r="F6" s="56" t="n">
        <x:v>180</x:v>
      </x:c>
      <x:c r="G6" s="56" t="n">
        <x:v>0</x:v>
      </x:c>
      <x:c r="H6" s="56" t="n">
        <x:v>180</x:v>
      </x:c>
      <x:c r="I6" s="56" t="n">
        <x:v>-180</x:v>
      </x:c>
      <x:c r="J6" s="56" t="str">
        <x:v>Daniel funded £180 beyond his share; Sophie owes Daniel £180.</x:v>
      </x:c>
    </x:row>
    <x:row r="9" ht="22" customHeight="1">
      <x:c r="A9" s="28" t="str">
        <x:v>Year-end owner balance</x:v>
      </x:c>
      <x:c r="B9" s="28"/>
      <x:c r="C9" s="28"/>
      <x:c r="D9" s="28"/>
    </x:row>
    <x:row r="10">
      <x:c r="A10" t="str">
        <x:v>Control</x:v>
      </x:c>
      <x:c r="B10" t="str">
        <x:v>Sophie</x:v>
      </x:c>
      <x:c r="C10" t="str">
        <x:v>Daniel</x:v>
      </x:c>
      <x:c r="D10" t="str">
        <x:v>Meaning</x:v>
      </x:c>
    </x:row>
    <x:row r="11">
      <x:c r="A11" t="str">
        <x:v>Amount due between owners</x:v>
      </x:c>
      <x:c r="B11" s="56" t="n">
        <x:v>180</x:v>
      </x:c>
      <x:c r="C11" s="56" t="n">
        <x:v>-180</x:v>
      </x:c>
      <x:c r="D11" t="str">
        <x:v>Positive Sophie amount means Sophie owes Daniel.</x:v>
      </x:c>
    </x:row>
  </x:sheetData>
  <x:mergeCells>
    <x:mergeCell ref="A1:K1"/>
    <x:mergeCell ref="A2:K2"/>
    <x:mergeCell ref="A9:D9"/>
  </x:mergeCells>
  <x:pageMargins left="0.7" right="0.7" top="0.75" bottom="0.75" header="0.3" footer="0.3"/>
</x:worksheet>
</file>

<file path=xl/worksheets/sheet16.xml><?xml version="1.0" encoding="utf-8"?>
<x:worksheet xmlns:x="http://schemas.openxmlformats.org/spreadsheetml/2006/main">
  <x:sheetFormatPr defaultRowHeight="15"/>
  <x:cols>
    <x:col min="1" max="1" width="20" hidden="0" customWidth="1"/>
    <x:col min="2" max="2" width="18" hidden="0" customWidth="1"/>
    <x:col min="3" max="3" width="14" hidden="0" customWidth="1"/>
    <x:col min="4" max="4" width="38" hidden="0" customWidth="1"/>
    <x:col min="5" max="5" width="18" hidden="0" customWidth="1"/>
    <x:col min="6" max="6" width="16" hidden="0" customWidth="1"/>
    <x:col min="7" max="7" width="16" hidden="0" customWidth="1"/>
    <x:col min="8" max="8" width="22" hidden="0" customWidth="1"/>
    <x:col min="9" max="9" width="50" hidden="0" customWidth="1"/>
    <x:col min="10" max="10" width="16" hidden="0" customWidth="1"/>
  </x:cols>
  <x:sheetData>
    <x:row r="1" ht="30" customHeight="1">
      <x:c r="A1" s="5" t="str">
        <x:v>Capital-Cost Register</x:v>
      </x:c>
      <x:c r="B1" s="5"/>
      <x:c r="C1" s="5"/>
      <x:c r="D1" s="5"/>
      <x:c r="E1" s="5"/>
      <x:c r="F1" s="5"/>
      <x:c r="G1" s="5"/>
      <x:c r="H1" s="5"/>
      <x:c r="I1" s="5"/>
      <x:c r="J1" s="5"/>
    </x:row>
    <x:row r="2" ht="28" customHeight="1">
      <x:c r="A2" s="12" t="str">
        <x:v>Permanent acquisition and improvement records.</x:v>
      </x:c>
      <x:c r="B2" s="12"/>
      <x:c r="C2" s="12"/>
      <x:c r="D2" s="12"/>
      <x:c r="E2" s="12"/>
      <x:c r="F2" s="12"/>
      <x:c r="G2" s="12"/>
      <x:c r="H2" s="12"/>
      <x:c r="I2" s="12"/>
      <x:c r="J2" s="12"/>
    </x:row>
    <x:row r="4" ht="30" customHeight="1">
      <x:c r="A4" s="45" t="str">
        <x:v>Capital ref</x:v>
      </x:c>
      <x:c r="B4" s="45" t="str">
        <x:v>Property</x:v>
      </x:c>
      <x:c r="C4" s="45" t="str">
        <x:v>Date</x:v>
      </x:c>
      <x:c r="D4" s="45" t="str">
        <x:v>Capital item</x:v>
      </x:c>
      <x:c r="E4" s="45" t="str">
        <x:v>Gross amount</x:v>
      </x:c>
      <x:c r="F4" s="45" t="str">
        <x:v>Sophie share</x:v>
      </x:c>
      <x:c r="G4" s="45" t="str">
        <x:v>Daniel share</x:v>
      </x:c>
      <x:c r="H4" s="45" t="str">
        <x:v>Capital-cost subtotal / control</x:v>
      </x:c>
      <x:c r="I4" s="45" t="str">
        <x:v>Evidence / note</x:v>
      </x:c>
      <x:c r="J4" s="45" t="str">
        <x:v>Review</x:v>
      </x:c>
    </x:row>
    <x:row r="5">
      <x:c r="A5" t="str">
        <x:v>WC-CAP-001</x:v>
      </x:c>
      <x:c r="B5" t="str">
        <x:v>Willow Court</x:v>
      </x:c>
      <x:c r="C5" s="58" t="n">
        <x:v>45170</x:v>
      </x:c>
      <x:c r="D5" t="str">
        <x:v>Date-of-death market value</x:v>
      </x:c>
      <x:c r="E5" s="56" t="n">
        <x:v>165000</x:v>
      </x:c>
      <x:c r="F5" s="56" t="n">
        <x:v>1</x:v>
      </x:c>
      <x:c r="G5" s="56" t="n">
        <x:v>0</x:v>
      </x:c>
      <x:c r="H5" s="56" t="n">
        <x:v>165000</x:v>
      </x:c>
      <x:c r="I5" t="str">
        <x:v>Permanent inherited-property basis</x:v>
      </x:c>
      <x:c r="J5" t="str">
        <x:v>Reconciled</x:v>
      </x:c>
    </x:row>
    <x:row r="6">
      <x:c r="A6" t="str">
        <x:v>RS-CAP-001</x:v>
      </x:c>
      <x:c r="B6" t="str">
        <x:v>Rowan Street</x:v>
      </x:c>
      <x:c r="C6" s="58" t="n">
        <x:v>46157</x:v>
      </x:c>
      <x:c r="D6" t="str">
        <x:v>Purchase price</x:v>
      </x:c>
      <x:c r="E6" s="56" t="n">
        <x:v>190000</x:v>
      </x:c>
      <x:c r="F6" s="56" t="n">
        <x:v>0.5</x:v>
      </x:c>
      <x:c r="G6" s="56" t="n">
        <x:v>0.5</x:v>
      </x:c>
      <x:c r="H6" s="56" t="n">
        <x:v>190000</x:v>
      </x:c>
      <x:c r="I6" t="str">
        <x:v>Permanent acquisition-cost record</x:v>
      </x:c>
      <x:c r="J6" t="str">
        <x:v>Reconciled</x:v>
      </x:c>
    </x:row>
    <x:row r="7">
      <x:c r="A7" t="str">
        <x:v>RS-CAP-002</x:v>
      </x:c>
      <x:c r="B7" t="str">
        <x:v>Rowan Street</x:v>
      </x:c>
      <x:c r="C7" s="58" t="n">
        <x:v>46361</x:v>
      </x:c>
      <x:c r="D7" t="str">
        <x:v>Kitchen enlargement and improvement</x:v>
      </x:c>
      <x:c r="E7" s="56" t="n">
        <x:v>2400</x:v>
      </x:c>
      <x:c r="F7" s="56" t="n">
        <x:v>0.5</x:v>
      </x:c>
      <x:c r="G7" s="56" t="n">
        <x:v>0.5</x:v>
      </x:c>
      <x:c r="H7" s="56" t="n">
        <x:v>2400</x:v>
      </x:c>
      <x:c r="I7" t="str">
        <x:v>Improvement element remains outside ordinary expenses</x:v>
      </x:c>
      <x:c r="J7" t="str">
        <x:v>Reconciled</x:v>
      </x:c>
    </x:row>
    <x:row r="8">
      <x:c r="A8" t="str">
        <x:v>RS-CAP-003</x:v>
      </x:c>
      <x:c r="B8" t="str">
        <x:v>Rowan Street</x:v>
      </x:c>
      <x:c r="C8" s="58" t="n">
        <x:v>46368</x:v>
      </x:c>
      <x:c r="D8" t="str">
        <x:v>Utility-area project</x:v>
      </x:c>
      <x:c r="E8" s="56" t="n">
        <x:v>2800</x:v>
      </x:c>
      <x:c r="F8" s="56" t="n">
        <x:v>0.5</x:v>
      </x:c>
      <x:c r="G8" s="56" t="n">
        <x:v>0.5</x:v>
      </x:c>
      <x:c r="H8" s="56" t="n">
        <x:v>2800</x:v>
      </x:c>
      <x:c r="I8" t="str">
        <x:v>Capital improvement</x:v>
      </x:c>
      <x:c r="J8" t="str">
        <x:v>Reconciled</x:v>
      </x:c>
    </x:row>
    <x:row r="11" ht="22" customHeight="1">
      <x:c r="A11" s="28" t="str">
        <x:v>Rowan Street improvement control</x:v>
      </x:c>
      <x:c r="B11" s="28"/>
      <x:c r="C11" s="28"/>
      <x:c r="D11" s="28"/>
    </x:row>
    <x:row r="12">
      <x:c r="A12" t="str">
        <x:v>Item</x:v>
      </x:c>
      <x:c r="B12" s="56" t="str">
        <x:v>Amount</x:v>
      </x:c>
      <x:c r="C12" s="56" t="str">
        <x:v>Sophie</x:v>
      </x:c>
      <x:c r="D12" s="56" t="str">
        <x:v>Daniel</x:v>
      </x:c>
    </x:row>
    <x:row r="13">
      <x:c r="A13" t="str">
        <x:v>Kitchen improvement</x:v>
      </x:c>
      <x:c r="B13" s="56" t="n">
        <x:v>2400</x:v>
      </x:c>
      <x:c r="C13" s="56" t="n">
        <x:v>1200</x:v>
      </x:c>
      <x:c r="D13" s="56" t="n">
        <x:v>1200</x:v>
      </x:c>
    </x:row>
    <x:row r="14">
      <x:c r="A14" t="str">
        <x:v>Utility-area improvement</x:v>
      </x:c>
      <x:c r="B14" s="56" t="n">
        <x:v>2800</x:v>
      </x:c>
      <x:c r="C14" s="56" t="n">
        <x:v>1400</x:v>
      </x:c>
      <x:c r="D14" s="56" t="n">
        <x:v>1400</x:v>
      </x:c>
    </x:row>
    <x:row r="15">
      <x:c r="A15" t="str">
        <x:v>Capital-cost subtotal</x:v>
      </x:c>
      <x:c r="B15" s="64" t="n">
        <x:f>SUM(B13:B14)</x:f>
        <x:v>5200</x:v>
      </x:c>
      <x:c r="C15" s="64" t="n">
        <x:f>SUM(C13:C14)</x:f>
        <x:v>2600</x:v>
      </x:c>
      <x:c r="D15" s="64" t="n">
        <x:f>SUM(D13:D14)</x:f>
        <x:v>2600</x:v>
      </x:c>
    </x:row>
  </x:sheetData>
  <x:mergeCells>
    <x:mergeCell ref="A1:J1"/>
    <x:mergeCell ref="A2:J2"/>
    <x:mergeCell ref="A11:D11"/>
  </x:mergeCells>
  <x:pageMargins left="0.7" right="0.7" top="0.75" bottom="0.75" header="0.3" footer="0.3"/>
</x:worksheet>
</file>

<file path=xl/worksheets/sheet17.xml><?xml version="1.0" encoding="utf-8"?>
<x:worksheet xmlns:x="http://schemas.openxmlformats.org/spreadsheetml/2006/main">
  <x:sheetFormatPr defaultRowHeight="15"/>
  <x:cols>
    <x:col min="1" max="1" width="20" hidden="0" customWidth="1"/>
    <x:col min="2" max="2" width="18" hidden="0" customWidth="1"/>
    <x:col min="3" max="3" width="28" hidden="0" customWidth="1"/>
    <x:col min="4" max="4" width="30" hidden="0" customWidth="1"/>
    <x:col min="5" max="5" width="15" hidden="0" customWidth="1"/>
    <x:col min="6" max="6" width="20" hidden="0" customWidth="1"/>
    <x:col min="7" max="7" width="13" hidden="0" customWidth="1"/>
    <x:col min="8" max="8" width="13" hidden="0" customWidth="1"/>
    <x:col min="9" max="9" width="13" hidden="0" customWidth="1"/>
    <x:col min="10" max="10" width="16" hidden="0" customWidth="1"/>
    <x:col min="11" max="11" width="18" hidden="0" customWidth="1"/>
    <x:col min="12" max="12" width="18" hidden="0" customWidth="1"/>
    <x:col min="13" max="13" width="16" hidden="0" customWidth="1"/>
    <x:col min="14" max="14" width="30" hidden="0" customWidth="1"/>
  </x:cols>
  <x:sheetData>
    <x:row r="1" ht="30" customHeight="1">
      <x:c r="A1" s="5" t="str">
        <x:v>Domestic Items and Furnishings</x:v>
      </x:c>
      <x:c r="B1" s="5"/>
      <x:c r="C1" s="5"/>
      <x:c r="D1" s="5"/>
      <x:c r="E1" s="5"/>
      <x:c r="F1" s="5"/>
      <x:c r="G1" s="5"/>
      <x:c r="H1" s="5"/>
      <x:c r="I1" s="5"/>
      <x:c r="J1" s="5"/>
      <x:c r="K1" s="5"/>
      <x:c r="L1" s="5"/>
      <x:c r="M1" s="5"/>
      <x:c r="N1" s="5"/>
    </x:row>
    <x:row r="2" ht="28" customHeight="1">
      <x:c r="A2" s="12" t="str">
        <x:v>Keep initial items separate from qualifying replacements.</x:v>
      </x:c>
      <x:c r="B2" s="12"/>
      <x:c r="C2" s="12"/>
      <x:c r="D2" s="12"/>
      <x:c r="E2" s="12"/>
      <x:c r="F2" s="12"/>
      <x:c r="G2" s="12"/>
      <x:c r="H2" s="12"/>
      <x:c r="I2" s="12"/>
      <x:c r="J2" s="12"/>
      <x:c r="K2" s="12"/>
      <x:c r="L2" s="12"/>
      <x:c r="M2" s="12"/>
      <x:c r="N2" s="12"/>
    </x:row>
    <x:row r="4" ht="30" customHeight="1">
      <x:c r="A4" s="45" t="str">
        <x:v>Item ref</x:v>
      </x:c>
      <x:c r="B4" s="45" t="str">
        <x:v>Property</x:v>
      </x:c>
      <x:c r="C4" s="45" t="str">
        <x:v>Old item / status</x:v>
      </x:c>
      <x:c r="D4" s="45" t="str">
        <x:v>New item</x:v>
      </x:c>
      <x:c r="E4" s="45" t="str">
        <x:v>Actual cost</x:v>
      </x:c>
      <x:c r="F4" s="45" t="str">
        <x:v>Equivalent replacement</x:v>
      </x:c>
      <x:c r="G4" s="45" t="str">
        <x:v>Delivery</x:v>
      </x:c>
      <x:c r="H4" s="45" t="str">
        <x:v>Installation</x:v>
      </x:c>
      <x:c r="I4" s="45" t="str">
        <x:v>Removal</x:v>
      </x:c>
      <x:c r="J4" s="45" t="str">
        <x:v>Disposal proceeds</x:v>
      </x:c>
      <x:c r="K4" s="45" t="str">
        <x:v>Excluded improvement</x:v>
      </x:c>
      <x:c r="L4" s="45" t="str">
        <x:v>Allowable deduction</x:v>
      </x:c>
      <x:c r="M4" s="45" t="str">
        <x:v>Net cash cost</x:v>
      </x:c>
      <x:c r="N4" s="45" t="str">
        <x:v>Owner allocation</x:v>
      </x:c>
    </x:row>
    <x:row r="5">
      <x:c r="A5" t="str">
        <x:v>WC-DOM-001</x:v>
      </x:c>
      <x:c r="B5" t="str">
        <x:v>Willow Court</x:v>
      </x:c>
      <x:c r="C5" t="str">
        <x:v>Washing machine</x:v>
      </x:c>
      <x:c r="D5" t="str">
        <x:v>Washer-dryer</x:v>
      </x:c>
      <x:c r="E5" s="56" t="n">
        <x:v>520</x:v>
      </x:c>
      <x:c r="F5" s="56" t="n">
        <x:v>400</x:v>
      </x:c>
      <x:c r="G5" s="56" t="n">
        <x:v>25</x:v>
      </x:c>
      <x:c r="H5" s="56" t="n">
        <x:v>0</x:v>
      </x:c>
      <x:c r="I5" s="56" t="n">
        <x:v>20</x:v>
      </x:c>
      <x:c r="J5" s="56" t="n">
        <x:v>30</x:v>
      </x:c>
      <x:c r="K5" s="64" t="n">
        <x:f>MAX(0,E5-F5)</x:f>
        <x:v>120</x:v>
      </x:c>
      <x:c r="L5" s="64" t="n">
        <x:f>MAX(0,MIN(E5,F5)+G5+H5+I5-J5)</x:f>
        <x:v>415</x:v>
      </x:c>
      <x:c r="M5" s="64" t="n">
        <x:f>E5+G5+H5+I5-J5</x:f>
        <x:v>535</x:v>
      </x:c>
      <x:c r="N5" t="str">
        <x:v>Sophie 100%</x:v>
      </x:c>
    </x:row>
    <x:row r="6">
      <x:c r="A6" t="str">
        <x:v>RS-DOM-001</x:v>
      </x:c>
      <x:c r="B6" t="str">
        <x:v>Rowan Street</x:v>
      </x:c>
      <x:c r="C6" t="str">
        <x:v>Initial provision</x:v>
      </x:c>
      <x:c r="D6" t="str">
        <x:v>Initial furniture and household items</x:v>
      </x:c>
      <x:c r="E6" s="56" t="n">
        <x:v>1650</x:v>
      </x:c>
      <x:c r="F6" s="56" t="n">
        <x:v>0</x:v>
      </x:c>
      <x:c r="G6" s="56" t="n">
        <x:v>0</x:v>
      </x:c>
      <x:c r="H6" s="56" t="n">
        <x:v>0</x:v>
      </x:c>
      <x:c r="I6" s="56" t="n">
        <x:v>0</x:v>
      </x:c>
      <x:c r="J6" s="56" t="n">
        <x:v>0</x:v>
      </x:c>
      <x:c r="K6" s="56" t="n">
        <x:v>0</x:v>
      </x:c>
      <x:c r="L6" s="56" t="n">
        <x:v>0</x:v>
      </x:c>
      <x:c r="M6" s="56" t="n">
        <x:v>1650</x:v>
      </x:c>
      <x:c r="N6" t="str">
        <x:v>Initial item: no current Replacement Domestic Items Relief</x:v>
      </x:c>
    </x:row>
  </x:sheetData>
  <x:mergeCells>
    <x:mergeCell ref="A1:N1"/>
    <x:mergeCell ref="A2:N2"/>
  </x:mergeCells>
  <x:pageMargins left="0.7" right="0.7" top="0.75" bottom="0.75" header="0.3" footer="0.3"/>
</x:worksheet>
</file>

<file path=xl/worksheets/sheet18.xml><?xml version="1.0" encoding="utf-8"?>
<x:worksheet xmlns:x="http://schemas.openxmlformats.org/spreadsheetml/2006/main">
  <x:sheetFormatPr defaultRowHeight="15"/>
  <x:cols>
    <x:col min="1" max="1" width="20" hidden="0" customWidth="1"/>
    <x:col min="2" max="2" width="18" hidden="0" customWidth="1"/>
    <x:col min="3" max="3" width="24" hidden="0" customWidth="1"/>
    <x:col min="4" max="4" width="16" hidden="0" customWidth="1"/>
    <x:col min="5" max="5" width="18" hidden="0" customWidth="1"/>
    <x:col min="6" max="6" width="24" hidden="0" customWidth="1"/>
    <x:col min="7" max="7" width="16" hidden="0" customWidth="1"/>
    <x:col min="8" max="8" width="16" hidden="0" customWidth="1"/>
    <x:col min="9" max="9" width="16" hidden="0" customWidth="1"/>
    <x:col min="10" max="10" width="20" hidden="0" customWidth="1"/>
    <x:col min="11" max="11" width="46" hidden="0" customWidth="1"/>
  </x:cols>
  <x:sheetData>
    <x:row r="1" ht="30" customHeight="1">
      <x:c r="A1" s="5" t="str">
        <x:v>Deposit Control</x:v>
      </x:c>
      <x:c r="B1" s="5"/>
      <x:c r="C1" s="5"/>
      <x:c r="D1" s="5"/>
      <x:c r="E1" s="5"/>
      <x:c r="F1" s="5"/>
      <x:c r="G1" s="5"/>
      <x:c r="H1" s="5"/>
      <x:c r="I1" s="5"/>
      <x:c r="J1" s="5"/>
      <x:c r="K1" s="5"/>
    </x:row>
    <x:row r="2" ht="28" customHeight="1">
      <x:c r="A2" s="12" t="str">
        <x:v>Refundable protected deposits are control balances, not rental income.</x:v>
      </x:c>
      <x:c r="B2" s="12"/>
      <x:c r="C2" s="12"/>
      <x:c r="D2" s="12"/>
      <x:c r="E2" s="12"/>
      <x:c r="F2" s="12"/>
      <x:c r="G2" s="12"/>
      <x:c r="H2" s="12"/>
      <x:c r="I2" s="12"/>
      <x:c r="J2" s="12"/>
      <x:c r="K2" s="12"/>
    </x:row>
    <x:row r="4" ht="30" customHeight="1">
      <x:c r="A4" s="45" t="str">
        <x:v>Deposit ref</x:v>
      </x:c>
      <x:c r="B4" s="45" t="str">
        <x:v>Property</x:v>
      </x:c>
      <x:c r="C4" s="45" t="str">
        <x:v>Tenant</x:v>
      </x:c>
      <x:c r="D4" s="45" t="str">
        <x:v>Deposit amount</x:v>
      </x:c>
      <x:c r="E4" s="45" t="str">
        <x:v>Payment / opening date</x:v>
      </x:c>
      <x:c r="F4" s="45" t="str">
        <x:v>Scheme / route</x:v>
      </x:c>
      <x:c r="G4" s="45" t="str">
        <x:v>Amount returned</x:v>
      </x:c>
      <x:c r="H4" s="45" t="str">
        <x:v>Amount retained</x:v>
      </x:c>
      <x:c r="I4" s="45" t="str">
        <x:v>Closing liability</x:v>
      </x:c>
      <x:c r="J4" s="45" t="str">
        <x:v>Taxable receipt transferred</x:v>
      </x:c>
      <x:c r="K4" s="45" t="str">
        <x:v>Evidence / note</x:v>
      </x:c>
    </x:row>
    <x:row r="5">
      <x:c r="A5" t="str">
        <x:v>WC-DEP-001</x:v>
      </x:c>
      <x:c r="B5" t="str">
        <x:v>Willow Court</x:v>
      </x:c>
      <x:c r="C5" t="str">
        <x:v>Priya Shah</x:v>
      </x:c>
      <x:c r="D5" s="56" t="n">
        <x:v>1300</x:v>
      </x:c>
      <x:c r="E5" s="58"/>
      <x:c r="F5" t="str">
        <x:v>Custodial scheme</x:v>
      </x:c>
      <x:c r="G5" s="56" t="n">
        <x:v>0</x:v>
      </x:c>
      <x:c r="H5" s="56" t="n">
        <x:v>0</x:v>
      </x:c>
      <x:c r="I5" s="64" t="n">
        <x:f>D5-G5-H5</x:f>
        <x:v>1300</x:v>
      </x:c>
      <x:c r="J5" s="56" t="n">
        <x:v>0</x:v>
      </x:c>
      <x:c r="K5" t="str">
        <x:v>Opening protected deposit; remains refundable</x:v>
      </x:c>
    </x:row>
    <x:row r="6">
      <x:c r="A6" t="str">
        <x:v>RS-DEP-001</x:v>
      </x:c>
      <x:c r="B6" t="str">
        <x:v>Rowan Street</x:v>
      </x:c>
      <x:c r="C6" t="str">
        <x:v>Marcus and Elena</x:v>
      </x:c>
      <x:c r="D6" s="56" t="n">
        <x:v>1380</x:v>
      </x:c>
      <x:c r="E6" s="58" t="n">
        <x:v>46204</x:v>
      </x:c>
      <x:c r="F6" t="str">
        <x:v>Custodial scheme</x:v>
      </x:c>
      <x:c r="G6" s="56" t="n">
        <x:v>0</x:v>
      </x:c>
      <x:c r="H6" s="56" t="n">
        <x:v>0</x:v>
      </x:c>
      <x:c r="I6" s="64" t="n">
        <x:f>D6-G6-H6</x:f>
        <x:v>1380</x:v>
      </x:c>
      <x:c r="J6" s="56" t="n">
        <x:v>0</x:v>
      </x:c>
      <x:c r="K6" t="str">
        <x:v>Paid directly to custodial scheme</x:v>
      </x:c>
    </x:row>
  </x:sheetData>
  <x:mergeCells>
    <x:mergeCell ref="A1:K1"/>
    <x:mergeCell ref="A2:K2"/>
  </x:mergeCells>
  <x:pageMargins left="0.7" right="0.7" top="0.75" bottom="0.75" header="0.3" footer="0.3"/>
</x:worksheet>
</file>

<file path=xl/worksheets/sheet19.xml><?xml version="1.0" encoding="utf-8"?>
<x:worksheet xmlns:x="http://schemas.openxmlformats.org/spreadsheetml/2006/main">
  <x:sheetFormatPr defaultRowHeight="15"/>
  <x:cols>
    <x:col min="1" max="1" width="20" hidden="0" customWidth="1"/>
    <x:col min="2" max="2" width="16" hidden="0" customWidth="1"/>
    <x:col min="3" max="3" width="16" hidden="0" customWidth="1"/>
    <x:col min="4" max="4" width="16" hidden="0" customWidth="1"/>
    <x:col min="5" max="5" width="22" hidden="0" customWidth="1"/>
    <x:col min="6" max="6" width="18" hidden="0" customWidth="1"/>
    <x:col min="7" max="7" width="22" hidden="0" customWidth="1"/>
    <x:col min="8" max="8" width="16" hidden="0" customWidth="1"/>
    <x:col min="9" max="9" width="20" hidden="0" customWidth="1"/>
    <x:col min="10" max="10" width="18" hidden="0" customWidth="1"/>
    <x:col min="11" max="11" width="16" hidden="0" customWidth="1"/>
    <x:col min="12" max="12" width="18" hidden="0" customWidth="1"/>
    <x:col min="13" max="13" width="38" hidden="0" customWidth="1"/>
  </x:cols>
  <x:sheetData>
    <x:row r="1" ht="30" customHeight="1">
      <x:c r="A1" s="5" t="str">
        <x:v>Property-Level Annual Summary</x:v>
      </x:c>
      <x:c r="B1" s="5"/>
      <x:c r="C1" s="5"/>
      <x:c r="D1" s="5"/>
      <x:c r="E1" s="5"/>
      <x:c r="F1" s="5"/>
      <x:c r="G1" s="5"/>
      <x:c r="H1" s="5"/>
      <x:c r="I1" s="5"/>
      <x:c r="J1" s="5"/>
      <x:c r="K1" s="5"/>
      <x:c r="L1" s="5"/>
      <x:c r="M1" s="5"/>
    </x:row>
    <x:row r="2" ht="28" customHeight="1">
      <x:c r="A2" s="12" t="str">
        <x:v>Property profit before residential finance costs.</x:v>
      </x:c>
      <x:c r="B2" s="12"/>
      <x:c r="C2" s="12"/>
      <x:c r="D2" s="12"/>
      <x:c r="E2" s="12"/>
      <x:c r="F2" s="12"/>
      <x:c r="G2" s="12"/>
      <x:c r="H2" s="12"/>
      <x:c r="I2" s="12"/>
      <x:c r="J2" s="12"/>
      <x:c r="K2" s="12"/>
      <x:c r="L2" s="12"/>
      <x:c r="M2" s="12"/>
    </x:row>
    <x:row r="4" ht="30" customHeight="1">
      <x:c r="A4" s="45" t="str">
        <x:v>Property</x:v>
      </x:c>
      <x:c r="B4" s="45" t="str">
        <x:v>Rent receipts</x:v>
      </x:c>
      <x:c r="C4" s="45" t="str">
        <x:v>Other receipts</x:v>
      </x:c>
      <x:c r="D4" s="45" t="str">
        <x:v>Total receipts</x:v>
      </x:c>
      <x:c r="E4" s="45" t="str">
        <x:v>Direct non-finance deductions</x:v>
      </x:c>
      <x:c r="F4" s="45" t="str">
        <x:v>Shared-cost allocation</x:v>
      </x:c>
      <x:c r="G4" s="45" t="str">
        <x:v>Total non-finance deductions</x:v>
      </x:c>
      <x:c r="H4" s="45" t="str">
        <x:v>Property profit</x:v>
      </x:c>
      <x:c r="I4" s="45" t="str">
        <x:v>Residential finance costs</x:v>
      </x:c>
      <x:c r="J4" s="45" t="str">
        <x:v>Capital improvements</x:v>
      </x:c>
      <x:c r="K4" s="45" t="str">
        <x:v>Closing arrears</x:v>
      </x:c>
      <x:c r="L4" s="45" t="str">
        <x:v>Closing advance rent</x:v>
      </x:c>
      <x:c r="M4" s="45" t="str">
        <x:v>Control / note</x:v>
      </x:c>
    </x:row>
    <x:row r="5">
      <x:c r="A5" t="str">
        <x:v>Willow Court</x:v>
      </x:c>
      <x:c r="B5" s="64" t="n">
        <x:f>SUMIFS('Transaction List'!$P$5:$P$87,'Transaction List'!$D$5:$D$87,"Willow Court",'Transaction List'!$I$5:$I$87,2000)</x:f>
        <x:v>12650</x:v>
      </x:c>
      <x:c r="C5" s="64" t="n">
        <x:f>SUMIFS('Transaction List'!$P$5:$P$87,'Transaction List'!$D$5:$D$87,"Willow Court",'Transaction List'!$I$5:$I$87,2010)</x:f>
        <x:v>0</x:v>
      </x:c>
      <x:c r="D5" s="64" t="n">
        <x:f>B5+C5</x:f>
        <x:v>12650</x:v>
      </x:c>
      <x:c r="E5" s="64" t="n">
        <x:f>SUMIFS('Transaction List'!$Q$5:$Q$87,'Transaction List'!$D$5:$D$87,"Willow Court")</x:f>
        <x:v>4413</x:v>
      </x:c>
      <x:c r="F5" s="64" t="n">
        <x:f>SUMIFS('Shared Costs'!$G$5:$G$8,'Shared Costs'!$F$5:$F$8,"Willow Court")+SUMIFS('Shared Costs'!$I$5:$I$8,'Shared Costs'!$H$5:$H$8,"Willow Court")</x:f>
        <x:v>450</x:v>
      </x:c>
      <x:c r="G5" s="64" t="n">
        <x:f>E5+F5</x:f>
        <x:v>4863</x:v>
      </x:c>
      <x:c r="H5" s="64" t="n">
        <x:f>D5-G5</x:f>
        <x:v>7787</x:v>
      </x:c>
      <x:c r="I5" s="64" t="n">
        <x:f>SUMIFS('Transaction List'!$R$5:$R$87,'Transaction List'!$D$5:$D$87,"Willow Court")</x:f>
        <x:v>0</x:v>
      </x:c>
      <x:c r="J5" s="64" t="n">
        <x:v>0</x:v>
      </x:c>
      <x:c r="K5" s="56" t="n">
        <x:v>1150</x:v>
      </x:c>
      <x:c r="L5" s="56" t="n">
        <x:v>0</x:v>
      </x:c>
      <x:c r="M5" t="str">
        <x:v>Reconciled to annual schedules</x:v>
      </x:c>
    </x:row>
    <x:row r="6">
      <x:c r="A6" t="str">
        <x:v>Rowan Street</x:v>
      </x:c>
      <x:c r="B6" s="64" t="n">
        <x:f>SUMIFS('Transaction List'!$P$5:$P$87,'Transaction List'!$D$5:$D$87,"Rowan Street",'Transaction List'!$I$5:$I$87,2000)</x:f>
        <x:v>12000</x:v>
      </x:c>
      <x:c r="C6" s="64" t="n">
        <x:f>SUMIFS('Transaction List'!$P$5:$P$87,'Transaction List'!$D$5:$D$87,"Rowan Street",'Transaction List'!$I$5:$I$87,2010)</x:f>
        <x:v>240</x:v>
      </x:c>
      <x:c r="D6" s="64" t="n">
        <x:f>B6+C6</x:f>
        <x:v>12240</x:v>
      </x:c>
      <x:c r="E6" s="64" t="n">
        <x:f>SUMIFS('Transaction List'!$Q$5:$Q$87,'Transaction List'!$D$5:$D$87,"Rowan Street")</x:f>
        <x:v>7655</x:v>
      </x:c>
      <x:c r="F6" s="64" t="n">
        <x:f>SUMIFS('Shared Costs'!$G$5:$G$8,'Shared Costs'!$F$5:$F$8,"Rowan Street")+SUMIFS('Shared Costs'!$I$5:$I$8,'Shared Costs'!$H$5:$H$8,"Rowan Street")</x:f>
        <x:v>450</x:v>
      </x:c>
      <x:c r="G6" s="64" t="n">
        <x:f>E6+F6</x:f>
        <x:v>8105</x:v>
      </x:c>
      <x:c r="H6" s="64" t="n">
        <x:f>D6-G6</x:f>
        <x:v>4135</x:v>
      </x:c>
      <x:c r="I6" s="64" t="n">
        <x:f>SUMIFS('Transaction List'!$R$5:$R$87,'Transaction List'!$D$5:$D$87,"Rowan Street")</x:f>
        <x:v>7320</x:v>
      </x:c>
      <x:c r="J6" s="64" t="n">
        <x:f>'Capital Costs'!B15</x:f>
        <x:v>5200</x:v>
      </x:c>
      <x:c r="K6" s="56" t="n">
        <x:v>0</x:v>
      </x:c>
      <x:c r="L6" s="56" t="n">
        <x:v>1200</x:v>
      </x:c>
      <x:c r="M6" t="str">
        <x:v>Reconciled to annual schedules</x:v>
      </x:c>
    </x:row>
    <x:row r="9" ht="22" customHeight="1">
      <x:c r="A9" s="28" t="str">
        <x:v>Portfolio control</x:v>
      </x:c>
      <x:c r="B9" s="28"/>
      <x:c r="C9" s="28"/>
      <x:c r="D9" s="28"/>
    </x:row>
    <x:row r="10">
      <x:c r="A10" t="str">
        <x:v>Control</x:v>
      </x:c>
      <x:c r="B10" t="str">
        <x:v>Calculated</x:v>
      </x:c>
      <x:c r="C10" t="str">
        <x:v>Expected</x:v>
      </x:c>
      <x:c r="D10" t="str">
        <x:v>Difference</x:v>
      </x:c>
    </x:row>
    <x:row r="11">
      <x:c r="A11" t="str">
        <x:v>Receipts</x:v>
      </x:c>
      <x:c r="B11" s="64" t="n">
        <x:f>SUM(D5:D6)</x:f>
        <x:v>24890</x:v>
      </x:c>
      <x:c r="C11" s="64" t="n">
        <x:v>24890</x:v>
      </x:c>
      <x:c r="D11" s="64" t="n">
        <x:f>IF(C11="","",B11-C11)</x:f>
        <x:v>0</x:v>
      </x:c>
    </x:row>
    <x:row r="12">
      <x:c r="A12" t="str">
        <x:v>Non-finance deductions</x:v>
      </x:c>
      <x:c r="B12" s="64" t="n">
        <x:f>SUM(G5:G6)</x:f>
        <x:v>12968</x:v>
      </x:c>
      <x:c r="C12" s="64" t="n">
        <x:v>12968</x:v>
      </x:c>
      <x:c r="D12" s="64" t="n">
        <x:f>IF(C12="","",B12-C12)</x:f>
        <x:v>0</x:v>
      </x:c>
    </x:row>
    <x:row r="13">
      <x:c r="A13" t="str">
        <x:v>Property profit</x:v>
      </x:c>
      <x:c r="B13" s="64" t="n">
        <x:f>SUM(H5:H6)</x:f>
        <x:v>11922</x:v>
      </x:c>
      <x:c r="C13" s="64" t="n">
        <x:v>11922</x:v>
      </x:c>
      <x:c r="D13" s="64" t="n">
        <x:f>IF(C13="","",B13-C13)</x:f>
        <x:v>0</x:v>
      </x:c>
    </x:row>
  </x:sheetData>
  <x:mergeCells>
    <x:mergeCell ref="A1:M1"/>
    <x:mergeCell ref="A2:M2"/>
    <x:mergeCell ref="A9:D9"/>
  </x:mergeCells>
  <x:conditionalFormatting sqref="D11:D13">
    <x:cfRule type="expression" dxfId="8" priority="1">
      <x:formula>ABS(D11)&gt;0.01</x:formula>
    </x:cfRule>
  </x:conditionalFormatting>
  <x:pageMargins left="0.7" right="0.7" top="0.75" bottom="0.75" header="0.3" footer="0.3"/>
</x:worksheet>
</file>

<file path=xl/worksheets/sheet20.xml><?xml version="1.0" encoding="utf-8"?>
<x:worksheet xmlns:x="http://schemas.openxmlformats.org/spreadsheetml/2006/main">
  <x:sheetFormatPr defaultRowHeight="15"/>
  <x:cols>
    <x:col min="1" max="1" width="16" hidden="0" customWidth="1"/>
    <x:col min="2" max="2" width="20" hidden="0" customWidth="1"/>
    <x:col min="3" max="3" width="22" hidden="0" customWidth="1"/>
    <x:col min="4" max="4" width="20" hidden="0" customWidth="1"/>
    <x:col min="5" max="5" width="27" hidden="0" customWidth="1"/>
    <x:col min="6" max="6" width="20" hidden="0" customWidth="1"/>
    <x:col min="7" max="7" width="23" hidden="0" customWidth="1"/>
    <x:col min="8" max="8" width="20" hidden="0" customWidth="1"/>
    <x:col min="9" max="9" width="22" hidden="0" customWidth="1"/>
    <x:col min="10" max="10" width="16" hidden="0" customWidth="1"/>
    <x:col min="11" max="11" width="20" hidden="0" customWidth="1"/>
    <x:col min="12" max="12" width="18" hidden="0" customWidth="1"/>
    <x:col min="13" max="13" width="22" hidden="0" customWidth="1"/>
    <x:col min="14" max="14" width="38" hidden="0" customWidth="1"/>
  </x:cols>
  <x:sheetData>
    <x:row r="1" ht="30" customHeight="1">
      <x:c r="A1" s="5" t="str">
        <x:v>Annual Owner Summary</x:v>
      </x:c>
      <x:c r="B1" s="5"/>
      <x:c r="C1" s="5"/>
      <x:c r="D1" s="5"/>
      <x:c r="E1" s="5"/>
      <x:c r="F1" s="5"/>
      <x:c r="G1" s="5"/>
      <x:c r="H1" s="5"/>
      <x:c r="I1" s="5"/>
      <x:c r="J1" s="5"/>
      <x:c r="K1" s="5"/>
      <x:c r="L1" s="5"/>
      <x:c r="M1" s="5"/>
      <x:c r="N1" s="5"/>
    </x:row>
    <x:row r="2" ht="28" customHeight="1">
      <x:c r="A2" s="12" t="str">
        <x:v>Each owner reports only their own property-business figures.</x:v>
      </x:c>
      <x:c r="B2" s="12"/>
      <x:c r="C2" s="12"/>
      <x:c r="D2" s="12"/>
      <x:c r="E2" s="12"/>
      <x:c r="F2" s="12"/>
      <x:c r="G2" s="12"/>
      <x:c r="H2" s="12"/>
      <x:c r="I2" s="12"/>
      <x:c r="J2" s="12"/>
      <x:c r="K2" s="12"/>
      <x:c r="L2" s="12"/>
      <x:c r="M2" s="12"/>
      <x:c r="N2" s="12"/>
    </x:row>
    <x:row r="4" ht="30" customHeight="1">
      <x:c r="A4" s="45" t="str">
        <x:v>Owner</x:v>
      </x:c>
      <x:c r="B4" s="45" t="str">
        <x:v>Gross property receipts</x:v>
      </x:c>
      <x:c r="C4" s="45" t="str">
        <x:v>Rent, rates, insurance and ground rents</x:v>
      </x:c>
      <x:c r="D4" s="45" t="str">
        <x:v>Repairs and maintenance</x:v>
      </x:c>
      <x:c r="E4" s="45" t="str">
        <x:v>Legal, management and professional fees</x:v>
      </x:c>
      <x:c r="F4" s="45" t="str">
        <x:v>Costs of services provided</x:v>
      </x:c>
      <x:c r="G4" s="45" t="str">
        <x:v>Other allowable property expenses</x:v>
      </x:c>
      <x:c r="H4" s="45" t="str">
        <x:v>Replacement domestic items</x:v>
      </x:c>
      <x:c r="I4" s="45" t="str">
        <x:v>Total non-finance deductions</x:v>
      </x:c>
      <x:c r="J4" s="45" t="str">
        <x:v>Property profit</x:v>
      </x:c>
      <x:c r="K4" s="45" t="str">
        <x:v>Residential finance costs</x:v>
      </x:c>
      <x:c r="L4" s="45" t="str">
        <x:v>Closing ordinary loss</x:v>
      </x:c>
      <x:c r="M4" s="45" t="str">
        <x:v>Closing unused finance costs</x:v>
      </x:c>
      <x:c r="N4" s="45" t="str">
        <x:v>Review note</x:v>
      </x:c>
    </x:row>
    <x:row r="5">
      <x:c r="A5" t="str">
        <x:v>Sophie</x:v>
      </x:c>
      <x:c r="B5" s="64" t="n">
        <x:f>SUM('Transaction List'!$V$5:$V$87)</x:f>
        <x:v>18770</x:v>
      </x:c>
      <x:c r="C5" s="64" t="n">
        <x:f>SUMIFS('Transaction List'!$X$5:$X$87,'Transaction List'!$J$5:$J$87,"Rent, rates, insurance and ground rents")</x:f>
        <x:v>2222.5</x:v>
      </x:c>
      <x:c r="D5" s="64" t="n">
        <x:f>SUMIFS('Transaction List'!$X$5:$X$87,'Transaction List'!$J$5:$J$87,"Repairs and maintenance")</x:f>
        <x:v>3840</x:v>
      </x:c>
      <x:c r="E5" s="64" t="n">
        <x:f>SUMIFS('Transaction List'!$X$5:$X$87,'Transaction List'!$J$5:$J$87,"Legal, management and professional fees")</x:f>
        <x:v>1833</x:v>
      </x:c>
      <x:c r="F5" s="64" t="n">
        <x:f>SUMIFS('Transaction List'!$X$5:$X$87,'Transaction List'!$J$5:$J$87,"Costs of services provided")</x:f>
        <x:v>0</x:v>
      </x:c>
      <x:c r="G5" s="64" t="n">
        <x:f>SUMIFS('Transaction List'!$X$5:$X$87,'Transaction List'!$J$5:$J$87,"Other allowable property expenses")</x:f>
        <x:v>605</x:v>
      </x:c>
      <x:c r="H5" s="64" t="n">
        <x:f>SUMIFS('Transaction List'!$X$5:$X$87,'Transaction List'!$J$5:$J$87,"Replacement domestic items")</x:f>
        <x:v>415</x:v>
      </x:c>
      <x:c r="I5" s="64" t="n">
        <x:f>SUM(C5:H5)</x:f>
        <x:v>8915.5</x:v>
      </x:c>
      <x:c r="J5" s="64" t="n">
        <x:f>B5-I5</x:f>
        <x:v>9854.5</x:v>
      </x:c>
      <x:c r="K5" s="64" t="n">
        <x:f>SUM('Transaction List'!$Z$5:$Z$87)</x:f>
        <x:v>3660</x:v>
      </x:c>
      <x:c r="L5" s="64" t="n">
        <x:v>0</x:v>
      </x:c>
      <x:c r="M5" s="56" t="n">
        <x:v>0</x:v>
      </x:c>
      <x:c r="N5" t="str">
        <x:v>Reconciled to property and tax schedules</x:v>
      </x:c>
    </x:row>
    <x:row r="6">
      <x:c r="A6" t="str">
        <x:v>Daniel</x:v>
      </x:c>
      <x:c r="B6" s="64" t="n">
        <x:f>SUM('Transaction List'!$W$5:$W$87)</x:f>
        <x:v>6120</x:v>
      </x:c>
      <x:c r="C6" s="64" t="n">
        <x:f>SUMIFS('Transaction List'!$Y$5:$Y$87,'Transaction List'!$J$5:$J$87,"Rent, rates, insurance and ground rents")</x:f>
        <x:v>162.5</x:v>
      </x:c>
      <x:c r="D6" s="64" t="n">
        <x:f>SUMIFS('Transaction List'!$Y$5:$Y$87,'Transaction List'!$J$5:$J$87,"Repairs and maintenance")</x:f>
        <x:v>3420</x:v>
      </x:c>
      <x:c r="E6" s="64" t="n">
        <x:f>SUMIFS('Transaction List'!$Y$5:$Y$87,'Transaction List'!$J$5:$J$87,"Legal, management and professional fees")</x:f>
        <x:v>105</x:v>
      </x:c>
      <x:c r="F6" s="64" t="n">
        <x:f>SUMIFS('Transaction List'!$Y$5:$Y$87,'Transaction List'!$J$5:$J$87,"Costs of services provided")</x:f>
        <x:v>0</x:v>
      </x:c>
      <x:c r="G6" s="64" t="n">
        <x:f>SUMIFS('Transaction List'!$Y$5:$Y$87,'Transaction List'!$J$5:$J$87,"Other allowable property expenses")</x:f>
        <x:v>365</x:v>
      </x:c>
      <x:c r="H6" s="64" t="n">
        <x:f>SUMIFS('Transaction List'!$Y$5:$Y$87,'Transaction List'!$J$5:$J$87,"Replacement domestic items")</x:f>
        <x:v>0</x:v>
      </x:c>
      <x:c r="I6" s="64" t="n">
        <x:f>SUM(C6:H6)</x:f>
        <x:v>4052.5</x:v>
      </x:c>
      <x:c r="J6" s="64" t="n">
        <x:f>B6-I6</x:f>
        <x:v>2067.5</x:v>
      </x:c>
      <x:c r="K6" s="64" t="n">
        <x:f>SUM('Transaction List'!$AA$5:$AA$87)</x:f>
        <x:v>3660</x:v>
      </x:c>
      <x:c r="L6" s="64" t="n">
        <x:v>0</x:v>
      </x:c>
      <x:c r="M6" s="56" t="n">
        <x:v>1592.5</x:v>
      </x:c>
      <x:c r="N6" t="str">
        <x:v>Reconciled to property and tax schedules</x:v>
      </x:c>
    </x:row>
    <x:row r="9" ht="22" customHeight="1">
      <x:c r="A9" s="28" t="str">
        <x:v>Combined reconciliation</x:v>
      </x:c>
      <x:c r="B9" s="28"/>
      <x:c r="C9" s="28"/>
      <x:c r="D9" s="28"/>
    </x:row>
    <x:row r="10">
      <x:c r="A10" t="str">
        <x:v>Control</x:v>
      </x:c>
      <x:c r="B10" t="str">
        <x:v>Sophie + Daniel</x:v>
      </x:c>
      <x:c r="C10" t="str">
        <x:v>Property portfolio</x:v>
      </x:c>
      <x:c r="D10" t="str">
        <x:v>Difference</x:v>
      </x:c>
    </x:row>
    <x:row r="11">
      <x:c r="A11" t="str">
        <x:v>Receipts</x:v>
      </x:c>
      <x:c r="B11" s="64" t="n">
        <x:f>B5+B6</x:f>
        <x:v>24890</x:v>
      </x:c>
      <x:c r="C11" s="64" t="n">
        <x:f>'Property Summary'!B11</x:f>
        <x:v>24890</x:v>
      </x:c>
      <x:c r="D11" s="64" t="n">
        <x:f>B11-C11</x:f>
        <x:v>0</x:v>
      </x:c>
    </x:row>
    <x:row r="12">
      <x:c r="A12" t="str">
        <x:v>Deductions</x:v>
      </x:c>
      <x:c r="B12" s="64" t="n">
        <x:f>I5+I6</x:f>
        <x:v>12968</x:v>
      </x:c>
      <x:c r="C12" s="64" t="n">
        <x:f>'Property Summary'!B12</x:f>
        <x:v>12968</x:v>
      </x:c>
      <x:c r="D12" s="64" t="n">
        <x:f>B12-C12</x:f>
        <x:v>0</x:v>
      </x:c>
    </x:row>
    <x:row r="13">
      <x:c r="A13" t="str">
        <x:v>Profit</x:v>
      </x:c>
      <x:c r="B13" s="64" t="n">
        <x:f>J5+J6</x:f>
        <x:v>11922</x:v>
      </x:c>
      <x:c r="C13" s="64" t="n">
        <x:f>'Property Summary'!B13</x:f>
        <x:v>11922</x:v>
      </x:c>
      <x:c r="D13" s="64" t="n">
        <x:f>B13-C13</x:f>
        <x:v>0</x:v>
      </x:c>
    </x:row>
  </x:sheetData>
  <x:mergeCells>
    <x:mergeCell ref="A1:N1"/>
    <x:mergeCell ref="A2:N2"/>
    <x:mergeCell ref="A9:D9"/>
  </x:mergeCells>
  <x:conditionalFormatting sqref="D11:D13">
    <x:cfRule type="expression" dxfId="9" priority="1">
      <x:formula>ABS(D11)&gt;0.01</x:formula>
    </x:cfRule>
  </x:conditionalFormatting>
  <x:pageMargins left="0.7" right="0.7" top="0.75" bottom="0.75" header="0.3" footer="0.3"/>
</x:worksheet>
</file>

<file path=xl/worksheets/sheet21.xml><?xml version="1.0" encoding="utf-8"?>
<x:worksheet xmlns:x="http://schemas.openxmlformats.org/spreadsheetml/2006/main">
  <x:sheetFormatPr defaultRowHeight="15"/>
  <x:cols>
    <x:col min="1" max="1" width="16" hidden="0" customWidth="1"/>
    <x:col min="2" max="2" width="18" hidden="0" customWidth="1"/>
    <x:col min="3" max="3" width="20" hidden="0" customWidth="1"/>
    <x:col min="4" max="4" width="18" hidden="0" customWidth="1"/>
    <x:col min="5" max="5" width="22" hidden="0" customWidth="1"/>
    <x:col min="6" max="6" width="22" hidden="0" customWidth="1"/>
    <x:col min="7" max="7" width="20" hidden="0" customWidth="1"/>
    <x:col min="8" max="8" width="20" hidden="0" customWidth="1"/>
    <x:col min="9" max="9" width="48" hidden="0" customWidth="1"/>
  </x:cols>
  <x:sheetData>
    <x:row r="1" ht="30" customHeight="1">
      <x:c r="A1" s="5" t="str">
        <x:v>Residential Finance-Cost Schedule</x:v>
      </x:c>
      <x:c r="B1" s="5"/>
      <x:c r="C1" s="5"/>
      <x:c r="D1" s="5"/>
      <x:c r="E1" s="5"/>
      <x:c r="F1" s="5"/>
      <x:c r="G1" s="5"/>
      <x:c r="H1" s="5"/>
      <x:c r="I1" s="5"/>
    </x:row>
    <x:row r="2" ht="28" customHeight="1">
      <x:c r="A2" s="12" t="str">
        <x:v>Basic-rate reduction and unused finance-cost carry-forward.</x:v>
      </x:c>
      <x:c r="B2" s="12"/>
      <x:c r="C2" s="12"/>
      <x:c r="D2" s="12"/>
      <x:c r="E2" s="12"/>
      <x:c r="F2" s="12"/>
      <x:c r="G2" s="12"/>
      <x:c r="H2" s="12"/>
      <x:c r="I2" s="12"/>
    </x:row>
    <x:row r="4" ht="30" customHeight="1">
      <x:c r="A4" s="45" t="str">
        <x:v>Owner</x:v>
      </x:c>
      <x:c r="B4" s="45" t="str">
        <x:v>Brought forward</x:v>
      </x:c>
      <x:c r="C4" s="45" t="str">
        <x:v>Current finance costs</x:v>
      </x:c>
      <x:c r="D4" s="45" t="str">
        <x:v>Total available</x:v>
      </x:c>
      <x:c r="E4" s="45" t="str">
        <x:v>Property-business profit</x:v>
      </x:c>
      <x:c r="F4" s="45" t="str">
        <x:v>Amount used for reduction</x:v>
      </x:c>
      <x:c r="G4" s="45" t="str">
        <x:v>Tax reduction at 20%</x:v>
      </x:c>
      <x:c r="H4" s="45" t="str">
        <x:v>Closing unused amount</x:v>
      </x:c>
      <x:c r="I4" s="45" t="str">
        <x:v>Control note</x:v>
      </x:c>
    </x:row>
    <x:row r="5">
      <x:c r="A5" t="str">
        <x:v>Sophie</x:v>
      </x:c>
      <x:c r="B5" s="56" t="n">
        <x:v>0</x:v>
      </x:c>
      <x:c r="C5" s="64" t="n">
        <x:f>'Annual Owner Summary'!K5</x:f>
        <x:v>3660</x:v>
      </x:c>
      <x:c r="D5" s="64" t="n">
        <x:f>B5+C5</x:f>
        <x:v>3660</x:v>
      </x:c>
      <x:c r="E5" s="64" t="n">
        <x:f>'Annual Owner Summary'!J5</x:f>
        <x:v>9854.5</x:v>
      </x:c>
      <x:c r="F5" s="64" t="n">
        <x:f>MIN(D5,MAX(0,E5))</x:f>
        <x:v>3660</x:v>
      </x:c>
      <x:c r="G5" s="64" t="n">
        <x:f>F5*20%</x:f>
        <x:v>732</x:v>
      </x:c>
      <x:c r="H5" s="64" t="n">
        <x:f>D5-F5</x:f>
        <x:v>0</x:v>
      </x:c>
      <x:c r="I5" t="str">
        <x:v>Closing amount becomes next year's brought-forward control.</x:v>
      </x:c>
    </x:row>
    <x:row r="6">
      <x:c r="A6" t="str">
        <x:v>Daniel</x:v>
      </x:c>
      <x:c r="B6" s="56" t="n">
        <x:v>0</x:v>
      </x:c>
      <x:c r="C6" s="64" t="n">
        <x:f>'Annual Owner Summary'!K6</x:f>
        <x:v>3660</x:v>
      </x:c>
      <x:c r="D6" s="64" t="n">
        <x:f>B6+C6</x:f>
        <x:v>3660</x:v>
      </x:c>
      <x:c r="E6" s="64" t="n">
        <x:f>'Annual Owner Summary'!J6</x:f>
        <x:v>2067.5</x:v>
      </x:c>
      <x:c r="F6" s="64" t="n">
        <x:f>MIN(D6,MAX(0,E6))</x:f>
        <x:v>2067.5</x:v>
      </x:c>
      <x:c r="G6" s="64" t="n">
        <x:f>F6*20%</x:f>
        <x:v>413.5</x:v>
      </x:c>
      <x:c r="H6" s="64" t="n">
        <x:f>D6-F6</x:f>
        <x:v>1592.5</x:v>
      </x:c>
      <x:c r="I6" t="str">
        <x:v>Closing amount becomes next year's brought-forward control.</x:v>
      </x:c>
    </x:row>
  </x:sheetData>
  <x:mergeCells>
    <x:mergeCell ref="A1:I1"/>
    <x:mergeCell ref="A2:I2"/>
  </x:mergeCells>
  <x:pageMargins left="0.7" right="0.7" top="0.75" bottom="0.75" header="0.3" footer="0.3"/>
</x:worksheet>
</file>

<file path=xl/worksheets/sheet22.xml><?xml version="1.0" encoding="utf-8"?>
<x:worksheet xmlns:x="http://schemas.openxmlformats.org/spreadsheetml/2006/main">
  <x:sheetFormatPr defaultRowHeight="15"/>
  <x:cols>
    <x:col min="1" max="1" width="40" hidden="0" customWidth="1"/>
    <x:col min="2" max="2" width="20" hidden="0" customWidth="1"/>
    <x:col min="3" max="3" width="20" hidden="0" customWidth="1"/>
    <x:col min="4" max="4" width="52" hidden="0" customWidth="1"/>
    <x:col min="5" max="5" width="8" hidden="0" customWidth="1"/>
    <x:col min="6" max="6" width="8" hidden="0" customWidth="1"/>
    <x:col min="7" max="7" width="8" hidden="0" customWidth="1"/>
    <x:col min="8" max="8" width="8" hidden="0" customWidth="1"/>
  </x:cols>
  <x:sheetData>
    <x:row r="1" ht="30" customHeight="1">
      <x:c r="A1" s="5" t="str">
        <x:v>Simplified Tax Estimate</x:v>
      </x:c>
      <x:c r="B1" s="5"/>
      <x:c r="C1" s="5"/>
      <x:c r="D1" s="5"/>
      <x:c r="E1" s="5"/>
      <x:c r="F1" s="5"/>
      <x:c r="G1" s="5"/>
      <x:c r="H1" s="5"/>
    </x:row>
    <x:row r="2" ht="28" customHeight="1">
      <x:c r="A2" s="12" t="str">
        <x:v>Educational estimate using the Chapter 18 assumptions; actual P60 figures must be used for filing.</x:v>
      </x:c>
      <x:c r="B2" s="12"/>
      <x:c r="C2" s="12"/>
      <x:c r="D2" s="12"/>
      <x:c r="E2" s="12"/>
      <x:c r="F2" s="12"/>
      <x:c r="G2" s="12"/>
      <x:c r="H2" s="12"/>
    </x:row>
    <x:row r="4" ht="30" customHeight="1">
      <x:c r="A4" s="45" t="str">
        <x:v>Stage</x:v>
      </x:c>
      <x:c r="B4" s="45" t="str">
        <x:v>Sophie</x:v>
      </x:c>
      <x:c r="C4" s="45" t="str">
        <x:v>Daniel</x:v>
      </x:c>
      <x:c r="D4" s="45" t="str">
        <x:v>Assumption / note</x:v>
      </x:c>
      <x:c r="E4" s="45" t="str"/>
      <x:c r="F4" s="45" t="str"/>
      <x:c r="G4" s="45" t="str"/>
      <x:c r="H4" s="45" t="str"/>
    </x:row>
    <x:row r="5">
      <x:c r="A5" s="50" t="str">
        <x:v>Employment income</x:v>
      </x:c>
      <x:c r="B5" s="88" t="n">
        <x:v>46000</x:v>
      </x:c>
      <x:c r="C5" s="88" t="n">
        <x:v>34000</x:v>
      </x:c>
      <x:c r="D5" t="str">
        <x:v>P60 pay</x:v>
      </x:c>
    </x:row>
    <x:row r="6">
      <x:c r="A6" s="50" t="str">
        <x:v>Property profit</x:v>
      </x:c>
      <x:c r="B6" s="87" t="n">
        <x:f>'Annual Owner Summary'!J5</x:f>
        <x:v>9854.5</x:v>
      </x:c>
      <x:c r="C6" s="87" t="n">
        <x:f>'Annual Owner Summary'!J6</x:f>
        <x:v>2067.5</x:v>
      </x:c>
      <x:c r="D6" t="str">
        <x:v>Links to annual property working</x:v>
      </x:c>
    </x:row>
    <x:row r="7">
      <x:c r="A7" s="50" t="str">
        <x:v>Total income</x:v>
      </x:c>
      <x:c r="B7" s="87" t="n">
        <x:f>B5+B6</x:f>
        <x:v>55854.5</x:v>
      </x:c>
      <x:c r="C7" s="87" t="n">
        <x:f>C5+C6</x:f>
        <x:v>36067.5</x:v>
      </x:c>
      <x:c r="D7" t="str">
        <x:v>Employment + property</x:v>
      </x:c>
    </x:row>
    <x:row r="8">
      <x:c r="A8" s="50" t="str">
        <x:v>Personal Allowance</x:v>
      </x:c>
      <x:c r="B8" s="87" t="n">
        <x:v>12570</x:v>
      </x:c>
      <x:c r="C8" s="87" t="n">
        <x:v>12570</x:v>
      </x:c>
      <x:c r="D8" t="str">
        <x:v>Standard allowance assumed</x:v>
      </x:c>
    </x:row>
    <x:row r="9">
      <x:c r="A9" s="50" t="str">
        <x:v>Taxable income</x:v>
      </x:c>
      <x:c r="B9" s="87" t="n">
        <x:f>MAX(0,B7-B8)</x:f>
        <x:v>43284.5</x:v>
      </x:c>
      <x:c r="C9" s="87" t="n">
        <x:f>MAX(0,C7-C8)</x:f>
        <x:v>23497.5</x:v>
      </x:c>
      <x:c r="D9" t="str">
        <x:v>Total income less allowance</x:v>
      </x:c>
    </x:row>
    <x:row r="10">
      <x:c r="A10" s="50" t="str">
        <x:v>Basic-rate amount</x:v>
      </x:c>
      <x:c r="B10" s="87" t="n">
        <x:f>MIN(B9,37700)</x:f>
        <x:v>37700</x:v>
      </x:c>
      <x:c r="C10" s="87" t="n">
        <x:f>MIN(C9,37700)</x:f>
        <x:v>23497.5</x:v>
      </x:c>
      <x:c r="D10" t="str">
        <x:v>Limited to £37,700</x:v>
      </x:c>
    </x:row>
    <x:row r="11">
      <x:c r="A11" s="50" t="str">
        <x:v>Higher-rate amount</x:v>
      </x:c>
      <x:c r="B11" s="87" t="n">
        <x:f>MAX(0,B9-37700)</x:f>
        <x:v>5584.5</x:v>
      </x:c>
      <x:c r="C11" s="87" t="n">
        <x:f>MAX(0,C9-37700)</x:f>
        <x:v>0</x:v>
      </x:c>
      <x:c r="D11" t="str">
        <x:v>Excess above basic-rate band</x:v>
      </x:c>
    </x:row>
    <x:row r="12">
      <x:c r="A12" s="50" t="str">
        <x:v>Tax before finance-cost reduction</x:v>
      </x:c>
      <x:c r="B12" s="87" t="n">
        <x:f>B10*20%+B11*40%</x:f>
        <x:v>9773.8</x:v>
      </x:c>
      <x:c r="C12" s="87" t="n">
        <x:f>C10*20%+C11*40%</x:f>
        <x:v>4699.5</x:v>
      </x:c>
      <x:c r="D12" t="str">
        <x:v>20% basic; 40% higher</x:v>
      </x:c>
    </x:row>
    <x:row r="13">
      <x:c r="A13" s="50" t="str">
        <x:v>Finance-cost reduction</x:v>
      </x:c>
      <x:c r="B13" s="87" t="n">
        <x:f>'Finance Cost'!G5</x:f>
        <x:v>732</x:v>
      </x:c>
      <x:c r="C13" s="87" t="n">
        <x:f>'Finance Cost'!G6</x:f>
        <x:v>413.5</x:v>
      </x:c>
      <x:c r="D13" t="str">
        <x:v>Links to finance-cost schedule</x:v>
      </x:c>
    </x:row>
    <x:row r="14">
      <x:c r="A14" s="50" t="str">
        <x:v>Estimated total Income Tax</x:v>
      </x:c>
      <x:c r="B14" s="87" t="n">
        <x:f>B12-B13</x:f>
        <x:v>9041.8</x:v>
      </x:c>
      <x:c r="C14" s="87" t="n">
        <x:f>C12-C13</x:f>
        <x:v>4286</x:v>
      </x:c>
      <x:c r="D14" t="str">
        <x:v>Before PAYE credit</x:v>
      </x:c>
    </x:row>
    <x:row r="15">
      <x:c r="A15" s="50" t="str">
        <x:v>Estimated PAYE on employment</x:v>
      </x:c>
      <x:c r="B15" s="88" t="n">
        <x:v>6686</x:v>
      </x:c>
      <x:c r="C15" s="88" t="n">
        <x:v>4286</x:v>
      </x:c>
      <x:c r="D15" t="str">
        <x:v>Simplified assumption only</x:v>
      </x:c>
    </x:row>
    <x:row r="16">
      <x:c r="A16" s="50" t="str">
        <x:v>Estimated Self Assessment balance</x:v>
      </x:c>
      <x:c r="B16" s="87" t="n">
        <x:f>MAX(0,B14-B15)</x:f>
        <x:v>2355.7999999999993</x:v>
      </x:c>
      <x:c r="C16" s="87" t="n">
        <x:f>MAX(0,C14-C15)</x:f>
        <x:v>0</x:v>
      </x:c>
      <x:c r="D16" t="str">
        <x:v>Estimated total tax less PAYE</x:v>
      </x:c>
    </x:row>
    <x:row r="17">
      <x:c r="A17" s="50" t="str">
        <x:v>Possible first payment on account</x:v>
      </x:c>
      <x:c r="B17" s="87" t="n">
        <x:f>B16/2</x:f>
        <x:v>1177.8999999999996</x:v>
      </x:c>
      <x:c r="C17" s="87" t="n">
        <x:f>C16/2</x:f>
        <x:v>0</x:v>
      </x:c>
      <x:c r="D17" t="str">
        <x:v>50% of positive balance where assumed</x:v>
      </x:c>
    </x:row>
    <x:row r="18">
      <x:c r="A18" s="50" t="str">
        <x:v>Possible total due 31 January 2028</x:v>
      </x:c>
      <x:c r="B18" s="87" t="n">
        <x:f>B16+B17</x:f>
        <x:v>3533.699999999999</x:v>
      </x:c>
      <x:c r="C18" s="87" t="n">
        <x:f>C16+C17</x:f>
        <x:v>0</x:v>
      </x:c>
      <x:c r="D18" t="str">
        <x:v>Balance plus first payment on account</x:v>
      </x:c>
    </x:row>
    <x:row r="19">
      <x:c r="A19" s="50" t="str">
        <x:v>Possible second payment on account</x:v>
      </x:c>
      <x:c r="B19" s="87" t="n">
        <x:f>B17</x:f>
        <x:v>1177.8999999999996</x:v>
      </x:c>
      <x:c r="C19" s="87" t="n">
        <x:f>C17</x:f>
        <x:v>0</x:v>
      </x:c>
      <x:c r="D19" t="str">
        <x:v>50% of positive balance where assumed</x:v>
      </x:c>
    </x:row>
  </x:sheetData>
  <x:mergeCells>
    <x:mergeCell ref="A1:H1"/>
    <x:mergeCell ref="A2:H2"/>
  </x:mergeCells>
  <x:pageMargins left="0.7" right="0.7" top="0.75" bottom="0.75" header="0.3" footer="0.3"/>
</x:worksheet>
</file>

<file path=xl/worksheets/sheet23.xml><?xml version="1.0" encoding="utf-8"?>
<x:worksheet xmlns:x="http://schemas.openxmlformats.org/spreadsheetml/2006/main">
  <x:sheetFormatPr defaultRowHeight="15"/>
  <x:cols>
    <x:col min="1" max="1" width="44" hidden="0" customWidth="1"/>
    <x:col min="2" max="2" width="20" hidden="0" customWidth="1"/>
    <x:col min="3" max="3" width="20" hidden="0" customWidth="1"/>
    <x:col min="4" max="4" width="42" hidden="0" customWidth="1"/>
    <x:col min="5" max="5" width="44" hidden="0" customWidth="1"/>
    <x:col min="6" max="6" width="18" hidden="0" customWidth="1"/>
  </x:cols>
  <x:sheetData>
    <x:row r="1" ht="30" customHeight="1">
      <x:c r="A1" s="5" t="str">
        <x:v>Self Assessment Mapping</x:v>
      </x:c>
      <x:c r="B1" s="5"/>
      <x:c r="C1" s="5"/>
      <x:c r="D1" s="5"/>
      <x:c r="E1" s="5"/>
      <x:c r="F1" s="5"/>
    </x:row>
    <x:row r="2" ht="28" customHeight="1">
      <x:c r="A2" s="12" t="str">
        <x:v>Exact source-working figures; submitted figures follow the form or software rules for the relevant year.</x:v>
      </x:c>
      <x:c r="B2" s="12"/>
      <x:c r="C2" s="12"/>
      <x:c r="D2" s="12"/>
      <x:c r="E2" s="12"/>
      <x:c r="F2" s="12"/>
    </x:row>
    <x:row r="4" ht="30" customHeight="1">
      <x:c r="A4" s="45" t="str">
        <x:v>Return working</x:v>
      </x:c>
      <x:c r="B4" s="45" t="str">
        <x:v>Sophie</x:v>
      </x:c>
      <x:c r="C4" s="45" t="str">
        <x:v>Daniel</x:v>
      </x:c>
      <x:c r="D4" s="45" t="str">
        <x:v>Supporting record</x:v>
      </x:c>
      <x:c r="E4" s="45" t="str">
        <x:v>Review / rounding note</x:v>
      </x:c>
      <x:c r="F4" s="45" t="str">
        <x:v>Control</x:v>
      </x:c>
    </x:row>
    <x:row r="5">
      <x:c r="A5" t="str">
        <x:v>Number of properties</x:v>
      </x:c>
      <x:c r="B5" s="56" t="n">
        <x:v>2</x:v>
      </x:c>
      <x:c r="C5" s="56" t="n">
        <x:v>1</x:v>
      </x:c>
      <x:c r="D5" t="str">
        <x:v>Property register</x:v>
      </x:c>
      <x:c r="E5" t="str"/>
      <x:c r="F5"/>
    </x:row>
    <x:row r="6">
      <x:c r="A6" t="str">
        <x:v>Jointly let property</x:v>
      </x:c>
      <x:c r="B6" s="56" t="str">
        <x:v>Yes</x:v>
      </x:c>
      <x:c r="C6" s="56" t="str">
        <x:v>Yes</x:v>
      </x:c>
      <x:c r="D6" t="str">
        <x:v>Ownership schedule</x:v>
      </x:c>
      <x:c r="E6" t="str"/>
      <x:c r="F6"/>
    </x:row>
    <x:row r="7">
      <x:c r="A7" t="str">
        <x:v>Accounting basis</x:v>
      </x:c>
      <x:c r="B7" s="56" t="str">
        <x:v>Cash basis</x:v>
      </x:c>
      <x:c r="C7" s="56" t="str">
        <x:v>Cash basis</x:v>
      </x:c>
      <x:c r="D7" t="str">
        <x:v>Accounting-basis working</x:v>
      </x:c>
      <x:c r="E7" t="str"/>
      <x:c r="F7"/>
    </x:row>
    <x:row r="8">
      <x:c r="A8" t="str">
        <x:v>Property receipts</x:v>
      </x:c>
      <x:c r="B8" s="64" t="n">
        <x:f>'Annual Owner Summary'!B5</x:f>
        <x:v>18770</x:v>
      </x:c>
      <x:c r="C8" s="64" t="n">
        <x:f>'Annual Owner Summary'!B6</x:f>
        <x:v>6120</x:v>
      </x:c>
      <x:c r="D8" t="str">
        <x:v>Annual Owner Summary</x:v>
      </x:c>
      <x:c r="E8" t="str"/>
      <x:c r="F8"/>
    </x:row>
    <x:row r="9">
      <x:c r="A9" t="str">
        <x:v>Rent, rates, insurance and ground rents</x:v>
      </x:c>
      <x:c r="B9" s="64" t="n">
        <x:f>'Annual Owner Summary'!C5</x:f>
        <x:v>2222.5</x:v>
      </x:c>
      <x:c r="C9" s="64" t="n">
        <x:f>'Annual Owner Summary'!C6</x:f>
        <x:v>162.5</x:v>
      </x:c>
      <x:c r="D9" t="str">
        <x:v>Expense mapping</x:v>
      </x:c>
      <x:c r="E9" t="str"/>
      <x:c r="F9"/>
    </x:row>
    <x:row r="10">
      <x:c r="A10" t="str">
        <x:v>Repairs and maintenance</x:v>
      </x:c>
      <x:c r="B10" s="64" t="n">
        <x:f>'Annual Owner Summary'!D5</x:f>
        <x:v>3840</x:v>
      </x:c>
      <x:c r="C10" s="64" t="n">
        <x:f>'Annual Owner Summary'!D6</x:f>
        <x:v>3420</x:v>
      </x:c>
      <x:c r="D10" t="str">
        <x:v>Repairs ledger</x:v>
      </x:c>
      <x:c r="E10" t="str"/>
      <x:c r="F10"/>
    </x:row>
    <x:row r="11">
      <x:c r="A11" t="str">
        <x:v>Legal, management and professional fees</x:v>
      </x:c>
      <x:c r="B11" s="64" t="n">
        <x:f>'Annual Owner Summary'!E5</x:f>
        <x:v>1833</x:v>
      </x:c>
      <x:c r="C11" s="64" t="n">
        <x:f>'Annual Owner Summary'!E6</x:f>
        <x:v>105</x:v>
      </x:c>
      <x:c r="D11" t="str">
        <x:v>Agent, accountant and shared-cost records</x:v>
      </x:c>
      <x:c r="E11" t="str"/>
      <x:c r="F11"/>
    </x:row>
    <x:row r="12">
      <x:c r="A12" t="str">
        <x:v>Costs of services provided</x:v>
      </x:c>
      <x:c r="B12" s="64" t="n">
        <x:f>'Annual Owner Summary'!F5</x:f>
        <x:v>0</x:v>
      </x:c>
      <x:c r="C12" s="64" t="n">
        <x:f>'Annual Owner Summary'!F6</x:f>
        <x:v>0</x:v>
      </x:c>
      <x:c r="D12" t="str">
        <x:v>Expense review</x:v>
      </x:c>
      <x:c r="E12" t="str"/>
      <x:c r="F12"/>
    </x:row>
    <x:row r="13">
      <x:c r="A13" t="str">
        <x:v>Other allowable property expenses</x:v>
      </x:c>
      <x:c r="B13" s="64" t="n">
        <x:f>'Annual Owner Summary'!G5</x:f>
        <x:v>605</x:v>
      </x:c>
      <x:c r="C13" s="64" t="n">
        <x:f>'Annual Owner Summary'!G6</x:f>
        <x:v>365</x:v>
      </x:c>
      <x:c r="D13" t="str">
        <x:v>Other-expense mapping</x:v>
      </x:c>
      <x:c r="E13" t="str"/>
      <x:c r="F13"/>
    </x:row>
    <x:row r="14">
      <x:c r="A14" t="str">
        <x:v>Replacement domestic items</x:v>
      </x:c>
      <x:c r="B14" s="64" t="n">
        <x:f>'Annual Owner Summary'!H5</x:f>
        <x:v>415</x:v>
      </x:c>
      <x:c r="C14" s="64" t="n">
        <x:f>'Annual Owner Summary'!H6</x:f>
        <x:v>0</x:v>
      </x:c>
      <x:c r="D14" t="str">
        <x:v>Domestic Items schedule</x:v>
      </x:c>
      <x:c r="E14" t="str"/>
      <x:c r="F14"/>
    </x:row>
    <x:row r="15">
      <x:c r="A15" t="str">
        <x:v>Total deductions</x:v>
      </x:c>
      <x:c r="B15" s="64" t="n">
        <x:f>'Annual Owner Summary'!I5</x:f>
        <x:v>8915.5</x:v>
      </x:c>
      <x:c r="C15" s="64" t="n">
        <x:f>'Annual Owner Summary'!I6</x:f>
        <x:v>4052.5</x:v>
      </x:c>
      <x:c r="D15" t="str">
        <x:v>Annual Owner Summary</x:v>
      </x:c>
      <x:c r="E15" t="str"/>
      <x:c r="F15"/>
    </x:row>
    <x:row r="16">
      <x:c r="A16" t="str">
        <x:v>Property profit</x:v>
      </x:c>
      <x:c r="B16" s="64" t="n">
        <x:f>'Annual Owner Summary'!J5</x:f>
        <x:v>9854.5</x:v>
      </x:c>
      <x:c r="C16" s="64" t="n">
        <x:f>'Annual Owner Summary'!J6</x:f>
        <x:v>2067.5</x:v>
      </x:c>
      <x:c r="D16" t="str">
        <x:v>Annual Owner Summary</x:v>
      </x:c>
      <x:c r="E16" t="str"/>
      <x:c r="F16"/>
    </x:row>
    <x:row r="17">
      <x:c r="A17" t="str">
        <x:v>Ordinary loss carried forward</x:v>
      </x:c>
      <x:c r="B17" s="64" t="n">
        <x:v>0</x:v>
      </x:c>
      <x:c r="C17" s="64" t="n">
        <x:v>0</x:v>
      </x:c>
      <x:c r="D17" t="str">
        <x:v>Ordinary-loss control</x:v>
      </x:c>
      <x:c r="E17" t="str"/>
      <x:c r="F17"/>
    </x:row>
    <x:row r="18">
      <x:c r="A18" t="str">
        <x:v>Current residential finance costs</x:v>
      </x:c>
      <x:c r="B18" s="64" t="n">
        <x:f>'Annual Owner Summary'!K5</x:f>
        <x:v>3660</x:v>
      </x:c>
      <x:c r="C18" s="64" t="n">
        <x:f>'Annual Owner Summary'!K6</x:f>
        <x:v>3660</x:v>
      </x:c>
      <x:c r="D18" t="str">
        <x:v>Finance Cost schedule</x:v>
      </x:c>
      <x:c r="E18" t="str"/>
      <x:c r="F18"/>
    </x:row>
    <x:row r="19">
      <x:c r="A19" t="str">
        <x:v>Unused finance costs brought forward</x:v>
      </x:c>
      <x:c r="B19" s="64" t="n">
        <x:v>0</x:v>
      </x:c>
      <x:c r="C19" s="64" t="n">
        <x:v>0</x:v>
      </x:c>
      <x:c r="D19" t="str">
        <x:v>Finance Cost schedule</x:v>
      </x:c>
      <x:c r="E19" t="str"/>
      <x:c r="F19"/>
    </x:row>
    <x:row r="20">
      <x:c r="A20" t="str">
        <x:v>Year-end finance-cost control</x:v>
      </x:c>
      <x:c r="B20" s="64" t="n">
        <x:f>'Finance Cost'!H5</x:f>
        <x:v>0</x:v>
      </x:c>
      <x:c r="C20" s="64" t="n">
        <x:f>'Finance Cost'!H6</x:f>
        <x:v>1592.5</x:v>
      </x:c>
      <x:c r="D20" t="str">
        <x:v>Finance Cost schedule</x:v>
      </x:c>
      <x:c r="E20" t="str">
        <x:v>Not a separate current-year return entry</x:v>
      </x:c>
      <x:c r="F20"/>
    </x:row>
    <x:row r="21">
      <x:c r="A21" t="str">
        <x:v>Employment income</x:v>
      </x:c>
      <x:c r="B21" s="56" t="n">
        <x:v>46000</x:v>
      </x:c>
      <x:c r="C21" s="56" t="n">
        <x:v>34000</x:v>
      </x:c>
      <x:c r="D21" t="str">
        <x:v>P60</x:v>
      </x:c>
      <x:c r="E21" t="str">
        <x:v>Use actual P60 pay</x:v>
      </x:c>
      <x:c r="F21"/>
    </x:row>
    <x:row r="22">
      <x:c r="A22" t="str">
        <x:v>PAYE deducted</x:v>
      </x:c>
      <x:c r="B22" s="56" t="str">
        <x:v>Use actual P60</x:v>
      </x:c>
      <x:c r="C22" s="56" t="str">
        <x:v>Use actual P60</x:v>
      </x:c>
      <x:c r="D22" t="str">
        <x:v>P60</x:v>
      </x:c>
      <x:c r="E22" t="str">
        <x:v>Do not copy simplified estimates without checking</x:v>
      </x:c>
      <x:c r="F22"/>
    </x:row>
  </x:sheetData>
  <x:mergeCells>
    <x:mergeCell ref="A1:F1"/>
    <x:mergeCell ref="A2:F2"/>
  </x:mergeCells>
  <x:pageMargins left="0.7" right="0.7" top="0.75" bottom="0.75" header="0.3" footer="0.3"/>
</x:worksheet>
</file>

<file path=xl/worksheets/sheet24.xml><?xml version="1.0" encoding="utf-8"?>
<x:worksheet xmlns:x="http://schemas.openxmlformats.org/spreadsheetml/2006/main">
  <x:sheetFormatPr defaultRowHeight="15"/>
  <x:cols>
    <x:col min="1" max="1" width="16" hidden="0" customWidth="1"/>
    <x:col min="2" max="2" width="14" hidden="0" customWidth="1"/>
    <x:col min="3" max="3" width="16" hidden="0" customWidth="1"/>
    <x:col min="4" max="4" width="16" hidden="0" customWidth="1"/>
    <x:col min="5" max="5" width="16" hidden="0" customWidth="1"/>
    <x:col min="6" max="6" width="18" hidden="0" customWidth="1"/>
    <x:col min="7" max="7" width="18" hidden="0" customWidth="1"/>
    <x:col min="8" max="8" width="18" hidden="0" customWidth="1"/>
    <x:col min="9" max="9" width="18" hidden="0" customWidth="1"/>
  </x:cols>
  <x:sheetData>
    <x:row r="1" ht="30" customHeight="1">
      <x:c r="A1" s="5" t="str">
        <x:v>MTD Quarterly and Year-End Review</x:v>
      </x:c>
      <x:c r="B1" s="5"/>
      <x:c r="C1" s="5"/>
      <x:c r="D1" s="5"/>
      <x:c r="E1" s="5"/>
      <x:c r="F1" s="5"/>
      <x:c r="G1" s="5"/>
      <x:c r="H1" s="5"/>
      <x:c r="I1" s="5"/>
    </x:row>
    <x:row r="2" ht="28" customHeight="1">
      <x:c r="A2" s="12" t="str">
        <x:v>Internal digital totals reconcile to the annual records.</x:v>
      </x:c>
      <x:c r="B2" s="12"/>
      <x:c r="C2" s="12"/>
      <x:c r="D2" s="12"/>
      <x:c r="E2" s="12"/>
      <x:c r="F2" s="12"/>
      <x:c r="G2" s="12"/>
      <x:c r="H2" s="12"/>
      <x:c r="I2" s="12"/>
    </x:row>
    <x:row r="4" ht="30" customHeight="1">
      <x:c r="A4" s="45" t="str">
        <x:v>Owner</x:v>
      </x:c>
      <x:c r="B4" s="45" t="str">
        <x:v>Quarter end</x:v>
      </x:c>
      <x:c r="C4" s="45" t="str">
        <x:v>Quarter income</x:v>
      </x:c>
      <x:c r="D4" s="45" t="str">
        <x:v>Quarter expenses</x:v>
      </x:c>
      <x:c r="E4" s="45" t="str">
        <x:v>Quarter result</x:v>
      </x:c>
      <x:c r="F4" s="45" t="str">
        <x:v>Cumulative income</x:v>
      </x:c>
      <x:c r="G4" s="45" t="str">
        <x:v>Cumulative expenses</x:v>
      </x:c>
      <x:c r="H4" s="45" t="str">
        <x:v>Cumulative result</x:v>
      </x:c>
      <x:c r="I4" s="45" t="str">
        <x:v>Annual difference</x:v>
      </x:c>
    </x:row>
    <x:row r="5">
      <x:c r="A5" t="str">
        <x:v>Sophie</x:v>
      </x:c>
      <x:c r="B5" s="58" t="n">
        <x:v>46208</x:v>
      </x:c>
      <x:c r="C5" s="64" t="n">
        <x:f>SUMIFS('Transaction List'!$V$5:$V$87,'Transaction List'!$C$5:$C$87,"Q1")</x:f>
        <x:v>4050</x:v>
      </x:c>
      <x:c r="D5" s="64" t="n">
        <x:f>SUMIFS('Transaction List'!$X$5:$X$87,'Transaction List'!$C$5:$C$87,"Q1")</x:f>
        <x:v>2641.5</x:v>
      </x:c>
      <x:c r="E5" s="64" t="n">
        <x:f>C5-D5</x:f>
        <x:v>1408.5</x:v>
      </x:c>
      <x:c r="F5" s="64" t="n">
        <x:f>C5</x:f>
        <x:v>4050</x:v>
      </x:c>
      <x:c r="G5" s="64" t="n">
        <x:f>D5</x:f>
        <x:v>2641.5</x:v>
      </x:c>
      <x:c r="H5" s="64" t="n">
        <x:f>F5-G5</x:f>
        <x:v>1408.5</x:v>
      </x:c>
      <x:c r="I5" s="87"/>
    </x:row>
    <x:row r="6">
      <x:c r="A6" t="str">
        <x:v>Sophie</x:v>
      </x:c>
      <x:c r="B6" s="58" t="n">
        <x:v>46300</x:v>
      </x:c>
      <x:c r="C6" s="64" t="n">
        <x:f>SUMIFS('Transaction List'!$V$5:$V$87,'Transaction List'!$C$5:$C$87,"Q2")</x:f>
        <x:v>5250</x:v>
      </x:c>
      <x:c r="D6" s="64" t="n">
        <x:f>SUMIFS('Transaction List'!$X$5:$X$87,'Transaction List'!$C$5:$C$87,"Q2")</x:f>
        <x:v>1070.25</x:v>
      </x:c>
      <x:c r="E6" s="64" t="n">
        <x:f>C6-D6</x:f>
        <x:v>4179.75</x:v>
      </x:c>
      <x:c r="F6" s="64" t="n">
        <x:f>F5+C6</x:f>
        <x:v>9300</x:v>
      </x:c>
      <x:c r="G6" s="64" t="n">
        <x:f>G5+D6</x:f>
        <x:v>3711.75</x:v>
      </x:c>
      <x:c r="H6" s="64" t="n">
        <x:f>F6-G6</x:f>
        <x:v>5588.25</x:v>
      </x:c>
      <x:c r="I6" s="87"/>
    </x:row>
    <x:row r="7">
      <x:c r="A7" t="str">
        <x:v>Sophie</x:v>
      </x:c>
      <x:c r="B7" s="58" t="n">
        <x:v>46392</x:v>
      </x:c>
      <x:c r="C7" s="64" t="n">
        <x:f>SUMIFS('Transaction List'!$V$5:$V$87,'Transaction List'!$C$5:$C$87,"Q3")</x:f>
        <x:v>5250</x:v>
      </x:c>
      <x:c r="D7" s="64" t="n">
        <x:f>SUMIFS('Transaction List'!$X$5:$X$87,'Transaction List'!$C$5:$C$87,"Q3")</x:f>
        <x:v>4332.75</x:v>
      </x:c>
      <x:c r="E7" s="64" t="n">
        <x:f>C7-D7</x:f>
        <x:v>917.25</x:v>
      </x:c>
      <x:c r="F7" s="64" t="n">
        <x:f>F6+C7</x:f>
        <x:v>14550</x:v>
      </x:c>
      <x:c r="G7" s="64" t="n">
        <x:f>G6+D7</x:f>
        <x:v>8044.5</x:v>
      </x:c>
      <x:c r="H7" s="64" t="n">
        <x:f>F7-G7</x:f>
        <x:v>6505.5</x:v>
      </x:c>
      <x:c r="I7" s="87"/>
    </x:row>
    <x:row r="8">
      <x:c r="A8" t="str">
        <x:v>Sophie</x:v>
      </x:c>
      <x:c r="B8" s="58" t="n">
        <x:v>46482</x:v>
      </x:c>
      <x:c r="C8" s="64" t="n">
        <x:f>SUMIFS('Transaction List'!$V$5:$V$87,'Transaction List'!$C$5:$C$87,"Q4")</x:f>
        <x:v>4220</x:v>
      </x:c>
      <x:c r="D8" s="64" t="n">
        <x:f>SUMIFS('Transaction List'!$X$5:$X$87,'Transaction List'!$C$5:$C$87,"Q4")</x:f>
        <x:v>871</x:v>
      </x:c>
      <x:c r="E8" s="64" t="n">
        <x:f>C8-D8</x:f>
        <x:v>3349</x:v>
      </x:c>
      <x:c r="F8" s="64" t="n">
        <x:f>F7+C8</x:f>
        <x:v>18770</x:v>
      </x:c>
      <x:c r="G8" s="64" t="n">
        <x:f>G7+D8</x:f>
        <x:v>8915.5</x:v>
      </x:c>
      <x:c r="H8" s="64" t="n">
        <x:f>F8-G8</x:f>
        <x:v>9854.5</x:v>
      </x:c>
      <x:c r="I8" s="87" t="n">
        <x:f>H8-'Annual Owner Summary'!J5</x:f>
        <x:v>0</x:v>
      </x:c>
    </x:row>
    <x:row r="9">
      <x:c r="A9" t="str">
        <x:v>Daniel</x:v>
      </x:c>
      <x:c r="B9" s="58" t="n">
        <x:v>46208</x:v>
      </x:c>
      <x:c r="C9" s="64" t="n">
        <x:f>SUMIFS('Transaction List'!$W$5:$W$87,'Transaction List'!$C$5:$C$87,"Q1")</x:f>
        <x:v>600</x:v>
      </x:c>
      <x:c r="D9" s="64" t="n">
        <x:f>SUMIFS('Transaction List'!$Y$5:$Y$87,'Transaction List'!$C$5:$C$87,"Q1")</x:f>
        <x:v>1007.5</x:v>
      </x:c>
      <x:c r="E9" s="64" t="n">
        <x:f>C9-D9</x:f>
        <x:v>-407.5</x:v>
      </x:c>
      <x:c r="F9" s="64" t="n">
        <x:f>C9</x:f>
        <x:v>600</x:v>
      </x:c>
      <x:c r="G9" s="64" t="n">
        <x:f>D9</x:f>
        <x:v>1007.5</x:v>
      </x:c>
      <x:c r="H9" s="64" t="n">
        <x:f>F9-G9</x:f>
        <x:v>-407.5</x:v>
      </x:c>
      <x:c r="I9" s="87"/>
    </x:row>
    <x:row r="10">
      <x:c r="A10" t="str">
        <x:v>Daniel</x:v>
      </x:c>
      <x:c r="B10" s="58" t="n">
        <x:v>46300</x:v>
      </x:c>
      <x:c r="C10" s="64" t="n">
        <x:f>SUMIFS('Transaction List'!$W$5:$W$87,'Transaction List'!$C$5:$C$87,"Q2")</x:f>
        <x:v>1800</x:v>
      </x:c>
      <x:c r="D10" s="64" t="n">
        <x:f>SUMIFS('Transaction List'!$Y$5:$Y$87,'Transaction List'!$C$5:$C$87,"Q2")</x:f>
        <x:v>78.75</x:v>
      </x:c>
      <x:c r="E10" s="64" t="n">
        <x:f>C10-D10</x:f>
        <x:v>1721.25</x:v>
      </x:c>
      <x:c r="F10" s="64" t="n">
        <x:f>F9+C10</x:f>
        <x:v>2400</x:v>
      </x:c>
      <x:c r="G10" s="64" t="n">
        <x:f>G9+D10</x:f>
        <x:v>1086.25</x:v>
      </x:c>
      <x:c r="H10" s="64" t="n">
        <x:f>F10-G10</x:f>
        <x:v>1313.75</x:v>
      </x:c>
      <x:c r="I10" s="87"/>
    </x:row>
    <x:row r="11">
      <x:c r="A11" t="str">
        <x:v>Daniel</x:v>
      </x:c>
      <x:c r="B11" s="58" t="n">
        <x:v>46392</x:v>
      </x:c>
      <x:c r="C11" s="64" t="n">
        <x:f>SUMIFS('Transaction List'!$W$5:$W$87,'Transaction List'!$C$5:$C$87,"Q3")</x:f>
        <x:v>1800</x:v>
      </x:c>
      <x:c r="D11" s="64" t="n">
        <x:f>SUMIFS('Transaction List'!$Y$5:$Y$87,'Transaction List'!$C$5:$C$87,"Q3")</x:f>
        <x:v>2786.25</x:v>
      </x:c>
      <x:c r="E11" s="64" t="n">
        <x:f>C11-D11</x:f>
        <x:v>-986.25</x:v>
      </x:c>
      <x:c r="F11" s="64" t="n">
        <x:f>F10+C11</x:f>
        <x:v>4200</x:v>
      </x:c>
      <x:c r="G11" s="64" t="n">
        <x:f>G10+D11</x:f>
        <x:v>3872.5</x:v>
      </x:c>
      <x:c r="H11" s="64" t="n">
        <x:f>F11-G11</x:f>
        <x:v>327.5</x:v>
      </x:c>
      <x:c r="I11" s="87"/>
    </x:row>
    <x:row r="12">
      <x:c r="A12" t="str">
        <x:v>Daniel</x:v>
      </x:c>
      <x:c r="B12" s="58" t="n">
        <x:v>46482</x:v>
      </x:c>
      <x:c r="C12" s="64" t="n">
        <x:f>SUMIFS('Transaction List'!$W$5:$W$87,'Transaction List'!$C$5:$C$87,"Q4")</x:f>
        <x:v>1920</x:v>
      </x:c>
      <x:c r="D12" s="64" t="n">
        <x:f>SUMIFS('Transaction List'!$Y$5:$Y$87,'Transaction List'!$C$5:$C$87,"Q4")</x:f>
        <x:v>180</x:v>
      </x:c>
      <x:c r="E12" s="64" t="n">
        <x:f>C12-D12</x:f>
        <x:v>1740</x:v>
      </x:c>
      <x:c r="F12" s="64" t="n">
        <x:f>F11+C12</x:f>
        <x:v>6120</x:v>
      </x:c>
      <x:c r="G12" s="64" t="n">
        <x:f>G11+D12</x:f>
        <x:v>4052.5</x:v>
      </x:c>
      <x:c r="H12" s="64" t="n">
        <x:f>F12-G12</x:f>
        <x:v>2067.5</x:v>
      </x:c>
      <x:c r="I12" s="87" t="n">
        <x:f>H12-'Annual Owner Summary'!J6</x:f>
        <x:v>0</x:v>
      </x:c>
    </x:row>
  </x:sheetData>
  <x:mergeCells>
    <x:mergeCell ref="A1:I1"/>
    <x:mergeCell ref="A2:I2"/>
  </x:mergeCells>
  <x:conditionalFormatting sqref="I5:I12">
    <x:cfRule type="expression" dxfId="10" priority="1">
      <x:formula>ABS(I5)&gt;0.01</x:formula>
    </x:cfRule>
  </x:conditionalFormatting>
  <x:pageMargins left="0.7" right="0.7" top="0.75" bottom="0.75" header="0.3" footer="0.3"/>
</x:worksheet>
</file>

<file path=xl/worksheets/sheet25.xml><?xml version="1.0" encoding="utf-8"?>
<x:worksheet xmlns:x="http://schemas.openxmlformats.org/spreadsheetml/2006/main">
  <x:sheetFormatPr defaultRowHeight="15"/>
  <x:cols>
    <x:col min="1" max="1" width="34" hidden="0" customWidth="1"/>
    <x:col min="2" max="2" width="28" hidden="0" customWidth="1"/>
    <x:col min="3" max="3" width="18" hidden="0" customWidth="1"/>
    <x:col min="4" max="4" width="18" hidden="0" customWidth="1"/>
    <x:col min="5" max="5" width="34" hidden="0" customWidth="1"/>
    <x:col min="6" max="6" width="16" hidden="0" customWidth="1"/>
    <x:col min="7" max="7" width="14" hidden="0" customWidth="1"/>
    <x:col min="8" max="8" width="38" hidden="0" customWidth="1"/>
  </x:cols>
  <x:sheetData>
    <x:row r="1" ht="30" customHeight="1">
      <x:c r="A1" s="5" t="str">
        <x:v>Next-Year Opening Balances</x:v>
      </x:c>
      <x:c r="B1" s="5"/>
      <x:c r="C1" s="5"/>
      <x:c r="D1" s="5"/>
      <x:c r="E1" s="5"/>
      <x:c r="F1" s="5"/>
      <x:c r="G1" s="5"/>
      <x:c r="H1" s="5"/>
    </x:row>
    <x:row r="2" ht="28" customHeight="1">
      <x:c r="A2" s="12" t="str">
        <x:v>Balances carried into 2027–28 after annual reconciliation.</x:v>
      </x:c>
      <x:c r="B2" s="12"/>
      <x:c r="C2" s="12"/>
      <x:c r="D2" s="12"/>
      <x:c r="E2" s="12"/>
      <x:c r="F2" s="12"/>
      <x:c r="G2" s="12"/>
      <x:c r="H2" s="12"/>
    </x:row>
    <x:row r="4" ht="30" customHeight="1">
      <x:c r="A4" s="45" t="str">
        <x:v>Balance</x:v>
      </x:c>
      <x:c r="B4" s="45" t="str">
        <x:v>Property / owner</x:v>
      </x:c>
      <x:c r="C4" s="45" t="str">
        <x:v>Closing 2026–27</x:v>
      </x:c>
      <x:c r="D4" s="45" t="str">
        <x:v>Opening 2027–28</x:v>
      </x:c>
      <x:c r="E4" s="45" t="str">
        <x:v>Evidence / source</x:v>
      </x:c>
      <x:c r="F4" s="45" t="str">
        <x:v>Difference</x:v>
      </x:c>
      <x:c r="G4" s="45" t="str">
        <x:v>Reviewed</x:v>
      </x:c>
      <x:c r="H4" s="45" t="str">
        <x:v>Note</x:v>
      </x:c>
    </x:row>
    <x:row r="5">
      <x:c r="A5" t="str">
        <x:v>Property operating bank</x:v>
      </x:c>
      <x:c r="B5" t="str">
        <x:v>Combined</x:v>
      </x:c>
      <x:c r="C5" s="88" t="n">
        <x:v>10192</x:v>
      </x:c>
      <x:c r="D5" s="87" t="n">
        <x:f>IF(C5="","",C5)</x:f>
        <x:v>10192</x:v>
      </x:c>
      <x:c r="E5" s="87" t="str">
        <x:v>Bank reconciliation</x:v>
      </x:c>
      <x:c r="F5" s="87" t="n">
        <x:f>IF(C5="","",D5-C5)</x:f>
        <x:v>0</x:v>
      </x:c>
      <x:c r="G5" t="str">
        <x:v>Yes</x:v>
      </x:c>
      <x:c r="H5" t="str"/>
    </x:row>
    <x:row r="6">
      <x:c r="A6" t="str">
        <x:v>Agent reserve</x:v>
      </x:c>
      <x:c r="B6" t="str">
        <x:v>Willow Court / Sophie</x:v>
      </x:c>
      <x:c r="C6" s="88" t="n">
        <x:v>300</x:v>
      </x:c>
      <x:c r="D6" s="87" t="n">
        <x:f>IF(C6="","",C6)</x:f>
        <x:v>300</x:v>
      </x:c>
      <x:c r="E6" s="87" t="str">
        <x:v>Agent reconciliation</x:v>
      </x:c>
      <x:c r="F6" s="87" t="n">
        <x:f>IF(C6="","",D6-C6)</x:f>
        <x:v>0</x:v>
      </x:c>
      <x:c r="G6" t="str">
        <x:v>Yes</x:v>
      </x:c>
      <x:c r="H6" t="str"/>
    </x:row>
    <x:row r="7">
      <x:c r="A7" t="str">
        <x:v>Protected deposit liability</x:v>
      </x:c>
      <x:c r="B7" t="str">
        <x:v>Willow Court</x:v>
      </x:c>
      <x:c r="C7" s="88" t="n">
        <x:v>1300</x:v>
      </x:c>
      <x:c r="D7" s="87" t="n">
        <x:f>IF(C7="","",C7)</x:f>
        <x:v>1300</x:v>
      </x:c>
      <x:c r="E7" s="87" t="str">
        <x:v>Deposit control</x:v>
      </x:c>
      <x:c r="F7" s="87" t="n">
        <x:f>IF(C7="","",D7-C7)</x:f>
        <x:v>0</x:v>
      </x:c>
      <x:c r="G7" t="str">
        <x:v>Yes</x:v>
      </x:c>
      <x:c r="H7" t="str"/>
    </x:row>
    <x:row r="8">
      <x:c r="A8" t="str">
        <x:v>Protected deposit liability</x:v>
      </x:c>
      <x:c r="B8" t="str">
        <x:v>Rowan Street</x:v>
      </x:c>
      <x:c r="C8" s="88" t="n">
        <x:v>1380</x:v>
      </x:c>
      <x:c r="D8" s="87" t="n">
        <x:f>IF(C8="","",C8)</x:f>
        <x:v>1380</x:v>
      </x:c>
      <x:c r="E8" s="87" t="str">
        <x:v>Deposit control</x:v>
      </x:c>
      <x:c r="F8" s="87" t="n">
        <x:f>IF(C8="","",D8-C8)</x:f>
        <x:v>0</x:v>
      </x:c>
      <x:c r="G8" t="str">
        <x:v>Yes</x:v>
      </x:c>
      <x:c r="H8" t="str"/>
    </x:row>
    <x:row r="9">
      <x:c r="A9" t="str">
        <x:v>Closing arrears</x:v>
      </x:c>
      <x:c r="B9" t="str">
        <x:v>Willow Court</x:v>
      </x:c>
      <x:c r="C9" s="88" t="n">
        <x:v>1150</x:v>
      </x:c>
      <x:c r="D9" s="87" t="n">
        <x:f>IF(C9="","",C9)</x:f>
        <x:v>1150</x:v>
      </x:c>
      <x:c r="E9" s="87" t="str">
        <x:v>Rent ledger</x:v>
      </x:c>
      <x:c r="F9" s="87" t="n">
        <x:f>IF(C9="","",D9-C9)</x:f>
        <x:v>0</x:v>
      </x:c>
      <x:c r="G9" t="str">
        <x:v>Yes</x:v>
      </x:c>
      <x:c r="H9" t="str">
        <x:v>Received 7 April 2027</x:v>
      </x:c>
    </x:row>
    <x:row r="10">
      <x:c r="A10" t="str">
        <x:v>Advance rent</x:v>
      </x:c>
      <x:c r="B10" t="str">
        <x:v>Rowan Street</x:v>
      </x:c>
      <x:c r="C10" s="88" t="n">
        <x:v>1200</x:v>
      </x:c>
      <x:c r="D10" s="87" t="n">
        <x:f>IF(C10="","",C10)</x:f>
        <x:v>1200</x:v>
      </x:c>
      <x:c r="E10" s="87" t="str">
        <x:v>Rent ledger</x:v>
      </x:c>
      <x:c r="F10" s="87" t="n">
        <x:f>IF(C10="","",D10-C10)</x:f>
        <x:v>0</x:v>
      </x:c>
      <x:c r="G10" t="str">
        <x:v>Yes</x:v>
      </x:c>
      <x:c r="H10" t="str">
        <x:v>April rent already received</x:v>
      </x:c>
    </x:row>
    <x:row r="11">
      <x:c r="A11" t="str">
        <x:v>Mortgage principal</x:v>
      </x:c>
      <x:c r="B11" t="str">
        <x:v>Rowan Street</x:v>
      </x:c>
      <x:c r="C11" s="88" t="n">
        <x:v>139700</x:v>
      </x:c>
      <x:c r="D11" s="87" t="n">
        <x:f>IF(C11="","",C11)</x:f>
        <x:v>139700</x:v>
      </x:c>
      <x:c r="E11" s="87" t="str">
        <x:v>Mortgage reconciliation</x:v>
      </x:c>
      <x:c r="F11" s="87" t="n">
        <x:f>IF(C11="","",D11-C11)</x:f>
        <x:v>0</x:v>
      </x:c>
      <x:c r="G11" t="str">
        <x:v>Yes</x:v>
      </x:c>
      <x:c r="H11" t="str">
        <x:v>£69,850 each</x:v>
      </x:c>
    </x:row>
    <x:row r="12">
      <x:c r="A12" t="str">
        <x:v>Ordinary property loss</x:v>
      </x:c>
      <x:c r="B12" t="str">
        <x:v>Sophie</x:v>
      </x:c>
      <x:c r="C12" s="88" t="n">
        <x:v>0</x:v>
      </x:c>
      <x:c r="D12" s="87" t="n">
        <x:v>0</x:v>
      </x:c>
      <x:c r="E12" s="87" t="str">
        <x:v>Annual owner summary</x:v>
      </x:c>
      <x:c r="F12" s="87" t="n">
        <x:f>D12-C12</x:f>
        <x:v>0</x:v>
      </x:c>
      <x:c r="G12" t="str">
        <x:v>Yes</x:v>
      </x:c>
      <x:c r="H12" t="str"/>
    </x:row>
    <x:row r="13">
      <x:c r="A13" t="str">
        <x:v>Ordinary property loss</x:v>
      </x:c>
      <x:c r="B13" t="str">
        <x:v>Daniel</x:v>
      </x:c>
      <x:c r="C13" s="88" t="n">
        <x:v>0</x:v>
      </x:c>
      <x:c r="D13" s="87" t="n">
        <x:v>0</x:v>
      </x:c>
      <x:c r="E13" s="87" t="str">
        <x:v>Annual owner summary</x:v>
      </x:c>
      <x:c r="F13" s="87" t="n">
        <x:f>D13-C13</x:f>
        <x:v>0</x:v>
      </x:c>
      <x:c r="G13" t="str">
        <x:v>Yes</x:v>
      </x:c>
      <x:c r="H13" t="str"/>
    </x:row>
    <x:row r="14">
      <x:c r="A14" t="str">
        <x:v>Unused residential finance costs</x:v>
      </x:c>
      <x:c r="B14" t="str">
        <x:v>Sophie</x:v>
      </x:c>
      <x:c r="C14" s="88" t="n">
        <x:v>0</x:v>
      </x:c>
      <x:c r="D14" s="87" t="n">
        <x:v>0</x:v>
      </x:c>
      <x:c r="E14" s="87" t="str">
        <x:v>Finance Cost</x:v>
      </x:c>
      <x:c r="F14" s="87" t="n">
        <x:f>D14-C14</x:f>
        <x:v>0</x:v>
      </x:c>
      <x:c r="G14" t="str">
        <x:v>Yes</x:v>
      </x:c>
      <x:c r="H14" t="str"/>
    </x:row>
    <x:row r="15">
      <x:c r="A15" t="str">
        <x:v>Unused residential finance costs</x:v>
      </x:c>
      <x:c r="B15" t="str">
        <x:v>Daniel</x:v>
      </x:c>
      <x:c r="C15" s="88" t="n">
        <x:v>1592.5</x:v>
      </x:c>
      <x:c r="D15" s="87" t="n">
        <x:f>IF(C15="","",C15)</x:f>
        <x:v>1592.5</x:v>
      </x:c>
      <x:c r="E15" s="87" t="str">
        <x:v>Finance Cost</x:v>
      </x:c>
      <x:c r="F15" s="87" t="n">
        <x:f>IF(C15="","",D15-C15)</x:f>
        <x:v>0</x:v>
      </x:c>
      <x:c r="G15" t="str">
        <x:v>Yes</x:v>
      </x:c>
      <x:c r="H15" t="str"/>
    </x:row>
    <x:row r="16">
      <x:c r="A16" t="str">
        <x:v>Amount due between owners</x:v>
      </x:c>
      <x:c r="B16" t="str">
        <x:v>Sophie owes Daniel</x:v>
      </x:c>
      <x:c r="C16" s="88" t="n">
        <x:v>180</x:v>
      </x:c>
      <x:c r="D16" s="87" t="n">
        <x:f>IF(C16="","",C16)</x:f>
        <x:v>180</x:v>
      </x:c>
      <x:c r="E16" s="87" t="str">
        <x:v>Owner Current Accounts</x:v>
      </x:c>
      <x:c r="F16" s="87" t="n">
        <x:f>IF(C16="","",D16-C16)</x:f>
        <x:v>0</x:v>
      </x:c>
      <x:c r="G16" t="str">
        <x:v>Yes</x:v>
      </x:c>
      <x:c r="H16" t="str"/>
    </x:row>
    <x:row r="17">
      <x:c r="A17" t="str">
        <x:v>Willow permanent capital basis</x:v>
      </x:c>
      <x:c r="B17" t="str">
        <x:v>Willow Court</x:v>
      </x:c>
      <x:c r="C17" s="88" t="n">
        <x:v>165000</x:v>
      </x:c>
      <x:c r="D17" s="87" t="n">
        <x:f>IF(C17="","",C17)</x:f>
        <x:v>165000</x:v>
      </x:c>
      <x:c r="E17" s="87" t="str">
        <x:v>Capital Costs</x:v>
      </x:c>
      <x:c r="F17" s="87" t="n">
        <x:f>IF(C17="","",D17-C17)</x:f>
        <x:v>0</x:v>
      </x:c>
      <x:c r="G17" t="str">
        <x:v>Yes</x:v>
      </x:c>
      <x:c r="H17" t="str">
        <x:v>Date-of-death market value</x:v>
      </x:c>
    </x:row>
    <x:row r="18">
      <x:c r="A18" t="str">
        <x:v>Rowan purchase price</x:v>
      </x:c>
      <x:c r="B18" t="str">
        <x:v>Rowan Street</x:v>
      </x:c>
      <x:c r="C18" s="88" t="n">
        <x:v>190000</x:v>
      </x:c>
      <x:c r="D18" s="87" t="n">
        <x:f>IF(C18="","",C18)</x:f>
        <x:v>190000</x:v>
      </x:c>
      <x:c r="E18" s="87" t="str">
        <x:v>Capital Costs</x:v>
      </x:c>
      <x:c r="F18" s="87" t="n">
        <x:f>IF(C18="","",D18-C18)</x:f>
        <x:v>0</x:v>
      </x:c>
      <x:c r="G18" t="str">
        <x:v>Yes</x:v>
      </x:c>
      <x:c r="H18" t="str"/>
    </x:row>
    <x:row r="19">
      <x:c r="A19" t="str">
        <x:v>Rowan capital improvements</x:v>
      </x:c>
      <x:c r="B19" t="str">
        <x:v>Rowan Street</x:v>
      </x:c>
      <x:c r="C19" s="88" t="n">
        <x:v>5200</x:v>
      </x:c>
      <x:c r="D19" s="87" t="n">
        <x:f>IF(C19="","",C19)</x:f>
        <x:v>5200</x:v>
      </x:c>
      <x:c r="E19" s="87" t="str">
        <x:v>Capital Costs</x:v>
      </x:c>
      <x:c r="F19" s="87" t="n">
        <x:f>IF(C19="","",D19-C19)</x:f>
        <x:v>0</x:v>
      </x:c>
      <x:c r="G19" t="str">
        <x:v>Yes</x:v>
      </x:c>
      <x:c r="H19" t="str">
        <x:v>Capital-cost subtotal</x:v>
      </x:c>
    </x:row>
  </x:sheetData>
  <x:mergeCells>
    <x:mergeCell ref="A1:H1"/>
    <x:mergeCell ref="A2:H2"/>
  </x:mergeCells>
  <x:conditionalFormatting sqref="F5:F19">
    <x:cfRule type="expression" dxfId="11" priority="1">
      <x:formula>ABS(F5)&gt;0.01</x:formula>
    </x:cfRule>
  </x:conditionalFormatting>
  <x:pageMargins left="0.7" right="0.7" top="0.75" bottom="0.75" header="0.3" footer="0.3"/>
</x:worksheet>
</file>

<file path=xl/worksheets/sheet26.xml><?xml version="1.0" encoding="utf-8"?>
<x:worksheet xmlns:x="http://schemas.openxmlformats.org/spreadsheetml/2006/main">
  <x:sheetFormatPr defaultRowHeight="15"/>
  <x:cols>
    <x:col min="1" max="1" width="36" hidden="0" customWidth="1"/>
    <x:col min="2" max="2" width="18" hidden="0" customWidth="1"/>
    <x:col min="3" max="3" width="18" hidden="0" customWidth="1"/>
    <x:col min="4" max="4" width="16" hidden="0" customWidth="1"/>
    <x:col min="5" max="5" width="46" hidden="0" customWidth="1"/>
    <x:col min="6" max="6" width="28" hidden="0" customWidth="1"/>
    <x:col min="7" max="7" width="16" hidden="0" customWidth="1"/>
    <x:col min="8" max="8" width="44" hidden="0" customWidth="1"/>
  </x:cols>
  <x:sheetData>
    <x:row r="1" ht="30" customHeight="1">
      <x:c r="A1" s="5" t="str">
        <x:v>Full Audit Trail</x:v>
      </x:c>
      <x:c r="B1" s="5"/>
      <x:c r="C1" s="5"/>
      <x:c r="D1" s="5"/>
      <x:c r="E1" s="5"/>
      <x:c r="F1" s="5"/>
      <x:c r="G1" s="5"/>
      <x:c r="H1" s="5"/>
    </x:row>
    <x:row r="2" ht="28" customHeight="1">
      <x:c r="A2" s="12" t="str">
        <x:v>Source-to-return controls for the completed case study.</x:v>
      </x:c>
      <x:c r="B2" s="12"/>
      <x:c r="C2" s="12"/>
      <x:c r="D2" s="12"/>
      <x:c r="E2" s="12"/>
      <x:c r="F2" s="12"/>
      <x:c r="G2" s="12"/>
      <x:c r="H2" s="12"/>
    </x:row>
    <x:row r="4" ht="30" customHeight="1">
      <x:c r="A4" s="45" t="str">
        <x:v>Control</x:v>
      </x:c>
      <x:c r="B4" s="45" t="str">
        <x:v>Expected</x:v>
      </x:c>
      <x:c r="C4" s="45" t="str">
        <x:v>Calculated</x:v>
      </x:c>
      <x:c r="D4" s="45" t="str">
        <x:v>Difference</x:v>
      </x:c>
      <x:c r="E4" s="45" t="str">
        <x:v>Primary source</x:v>
      </x:c>
      <x:c r="F4" s="45" t="str">
        <x:v>Workbook schedule</x:v>
      </x:c>
      <x:c r="G4" s="45" t="str">
        <x:v>Status</x:v>
      </x:c>
      <x:c r="H4" s="45" t="str">
        <x:v>Explanation</x:v>
      </x:c>
    </x:row>
    <x:row r="5">
      <x:c r="A5" t="str">
        <x:v>Combined property receipts</x:v>
      </x:c>
      <x:c r="B5" s="56" t="n">
        <x:v>24890</x:v>
      </x:c>
      <x:c r="C5" s="64" t="n">
        <x:f>'Property Summary'!B11</x:f>
        <x:v>24890</x:v>
      </x:c>
      <x:c r="D5" s="64" t="n">
        <x:f>IF(B5="","",C5-B5)</x:f>
        <x:v>0</x:v>
      </x:c>
      <x:c r="E5" t="str">
        <x:v>Transaction and rent records</x:v>
      </x:c>
      <x:c r="F5" t="str">
        <x:v>Property Summary</x:v>
      </x:c>
      <x:c r="G5" t="str">
        <x:v>Reconciled</x:v>
      </x:c>
      <x:c r="H5" t="str"/>
    </x:row>
    <x:row r="6">
      <x:c r="A6" t="str">
        <x:v>Combined non-finance deductions</x:v>
      </x:c>
      <x:c r="B6" s="56" t="n">
        <x:v>12968</x:v>
      </x:c>
      <x:c r="C6" s="64" t="n">
        <x:f>'Property Summary'!B12</x:f>
        <x:v>12968</x:v>
      </x:c>
      <x:c r="D6" s="64" t="n">
        <x:f>IF(B6="","",C6-B6)</x:f>
        <x:v>0</x:v>
      </x:c>
      <x:c r="E6" t="str">
        <x:v>Invoices and allocation schedules</x:v>
      </x:c>
      <x:c r="F6" t="str">
        <x:v>Property Summary</x:v>
      </x:c>
      <x:c r="G6" t="str">
        <x:v>Reconciled</x:v>
      </x:c>
      <x:c r="H6" t="str"/>
    </x:row>
    <x:row r="7">
      <x:c r="A7" t="str">
        <x:v>Combined property profit</x:v>
      </x:c>
      <x:c r="B7" s="56" t="n">
        <x:v>11922</x:v>
      </x:c>
      <x:c r="C7" s="64" t="n">
        <x:f>'Property Summary'!B13</x:f>
        <x:v>11922</x:v>
      </x:c>
      <x:c r="D7" s="64" t="n">
        <x:f>IF(B7="","",C7-B7)</x:f>
        <x:v>0</x:v>
      </x:c>
      <x:c r="E7" t="str">
        <x:v>Annual summaries</x:v>
      </x:c>
      <x:c r="F7" t="str">
        <x:v>Property Summary</x:v>
      </x:c>
      <x:c r="G7" t="str">
        <x:v>Reconciled</x:v>
      </x:c>
      <x:c r="H7" t="str"/>
    </x:row>
    <x:row r="8">
      <x:c r="A8" t="str">
        <x:v>Residential finance costs</x:v>
      </x:c>
      <x:c r="B8" s="56" t="n">
        <x:v>7320</x:v>
      </x:c>
      <x:c r="C8" s="64" t="n">
        <x:f>SUM('Annual Owner Summary'!K5:K6)</x:f>
        <x:v>7320</x:v>
      </x:c>
      <x:c r="D8" s="64" t="n">
        <x:f>IF(B8="","",C8-B8)</x:f>
        <x:v>0</x:v>
      </x:c>
      <x:c r="E8" t="str">
        <x:v>Alder Home Finance annual statement</x:v>
      </x:c>
      <x:c r="F8" t="str">
        <x:v>Finance Cost</x:v>
      </x:c>
      <x:c r="G8" t="str">
        <x:v>Reconciled</x:v>
      </x:c>
      <x:c r="H8" t="str"/>
    </x:row>
    <x:row r="9">
      <x:c r="A9" t="str">
        <x:v>Closing bank balance</x:v>
      </x:c>
      <x:c r="B9" s="56" t="n">
        <x:v>10192</x:v>
      </x:c>
      <x:c r="C9" s="64" t="n">
        <x:f>'Bank Reconciliation'!F9</x:f>
        <x:v>10192</x:v>
      </x:c>
      <x:c r="D9" s="64" t="n">
        <x:f>IF(B9="","",C9-B9)</x:f>
        <x:v>0</x:v>
      </x:c>
      <x:c r="E9" t="str">
        <x:v>Bank statements</x:v>
      </x:c>
      <x:c r="F9" t="str">
        <x:v>Bank Reconciliation</x:v>
      </x:c>
      <x:c r="G9" t="str">
        <x:v>Reconciled</x:v>
      </x:c>
      <x:c r="H9" t="str"/>
    </x:row>
    <x:row r="10">
      <x:c r="A10" t="str">
        <x:v>Closing agent reserve</x:v>
      </x:c>
      <x:c r="B10" s="56" t="n">
        <x:v>300</x:v>
      </x:c>
      <x:c r="C10" s="64" t="n">
        <x:f>'Agent Reconciliation'!K9</x:f>
        <x:v>300</x:v>
      </x:c>
      <x:c r="D10" s="64" t="n">
        <x:f>IF(B10="","",C10-B10)</x:f>
        <x:v>0</x:v>
      </x:c>
      <x:c r="E10" t="str">
        <x:v>Northgate annual statement</x:v>
      </x:c>
      <x:c r="F10" t="str">
        <x:v>Agent Reconciliation</x:v>
      </x:c>
      <x:c r="G10" t="str">
        <x:v>Reconciled</x:v>
      </x:c>
      <x:c r="H10" t="str"/>
    </x:row>
    <x:row r="11">
      <x:c r="A11" t="str">
        <x:v>Closing mortgage principal</x:v>
      </x:c>
      <x:c r="B11" s="56" t="n">
        <x:v>139700</x:v>
      </x:c>
      <x:c r="C11" s="64" t="n">
        <x:f>'Mortgage Reconciliation'!K5</x:f>
        <x:v>139700</x:v>
      </x:c>
      <x:c r="D11" s="64" t="n">
        <x:f>IF(B11="","",C11-B11)</x:f>
        <x:v>0</x:v>
      </x:c>
      <x:c r="E11" t="str">
        <x:v>Lender statement</x:v>
      </x:c>
      <x:c r="F11" t="str">
        <x:v>Mortgage Reconciliation</x:v>
      </x:c>
      <x:c r="G11" t="str">
        <x:v>Reconciled</x:v>
      </x:c>
      <x:c r="H11" t="str"/>
    </x:row>
    <x:row r="12">
      <x:c r="A12" t="str">
        <x:v>Shared costs allocated</x:v>
      </x:c>
      <x:c r="B12" s="56" t="n">
        <x:v>900</x:v>
      </x:c>
      <x:c r="C12" s="64" t="n">
        <x:f>'Shared Costs'!B12</x:f>
        <x:v>900</x:v>
      </x:c>
      <x:c r="D12" s="64" t="n">
        <x:f>IF(B12="","",C12-B12)</x:f>
        <x:v>0</x:v>
      </x:c>
      <x:c r="E12" t="str">
        <x:v>Invoices and mileage record</x:v>
      </x:c>
      <x:c r="F12" t="str">
        <x:v>Shared Costs</x:v>
      </x:c>
      <x:c r="G12" t="str">
        <x:v>Reconciled</x:v>
      </x:c>
      <x:c r="H12" t="str"/>
    </x:row>
    <x:row r="13">
      <x:c r="A13" t="str">
        <x:v>Protected deposits</x:v>
      </x:c>
      <x:c r="B13" s="56" t="n">
        <x:v>2680</x:v>
      </x:c>
      <x:c r="C13" s="64" t="n">
        <x:f>SUM('Deposit Control'!I5:I6)</x:f>
        <x:v>2680</x:v>
      </x:c>
      <x:c r="D13" s="64" t="n">
        <x:f>IF(B13="","",C13-B13)</x:f>
        <x:v>0</x:v>
      </x:c>
      <x:c r="E13" t="str">
        <x:v>Deposit scheme records</x:v>
      </x:c>
      <x:c r="F13" t="str">
        <x:v>Deposit Control</x:v>
      </x:c>
      <x:c r="G13" t="str">
        <x:v>Reconciled</x:v>
      </x:c>
      <x:c r="H13" t="str"/>
    </x:row>
    <x:row r="14">
      <x:c r="A14" t="str">
        <x:v>Closing finance costs carried forward</x:v>
      </x:c>
      <x:c r="B14" s="56" t="n">
        <x:v>1592.5</x:v>
      </x:c>
      <x:c r="C14" s="64" t="n">
        <x:f>SUM('Finance Cost'!H5:H6)</x:f>
        <x:v>1592.5</x:v>
      </x:c>
      <x:c r="D14" s="64" t="n">
        <x:f>IF(B14="","",C14-B14)</x:f>
        <x:v>0</x:v>
      </x:c>
      <x:c r="E14" t="str">
        <x:v>Finance-cost working</x:v>
      </x:c>
      <x:c r="F14" t="str">
        <x:v>Finance Cost</x:v>
      </x:c>
      <x:c r="G14" t="str">
        <x:v>Reconciled</x:v>
      </x:c>
      <x:c r="H14" t="str"/>
    </x:row>
    <x:row r="15">
      <x:c r="A15" t="str">
        <x:v>Amount Sophie owes Daniel</x:v>
      </x:c>
      <x:c r="B15" s="56" t="n">
        <x:v>180</x:v>
      </x:c>
      <x:c r="C15" s="64" t="n">
        <x:f>'Owner Current Accounts'!B11</x:f>
        <x:v>180</x:v>
      </x:c>
      <x:c r="D15" s="64" t="n">
        <x:f>IF(B15="","",C15-B15)</x:f>
        <x:v>0</x:v>
      </x:c>
      <x:c r="E15" t="str">
        <x:v>Personal payment evidence</x:v>
      </x:c>
      <x:c r="F15" t="str">
        <x:v>Owner Current Accounts</x:v>
      </x:c>
      <x:c r="G15" t="str">
        <x:v>Reconciled</x:v>
      </x:c>
      <x:c r="H15" t="str"/>
    </x:row>
  </x:sheetData>
  <x:mergeCells>
    <x:mergeCell ref="A1:H1"/>
    <x:mergeCell ref="A2:H2"/>
  </x:mergeCells>
  <x:conditionalFormatting sqref="D5:D15">
    <x:cfRule type="expression" dxfId="12" priority="1">
      <x:formula>ABS(D5)&gt;0.01</x:formula>
    </x:cfRule>
  </x:conditionalFormatting>
  <x:pageMargins left="0.7" right="0.7" top="0.75" bottom="0.75" header="0.3" footer="0.3"/>
</x:worksheet>
</file>