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xr:revisionPtr revIDLastSave="0" documentId="13_ncr:1_{D6D3FB04-AAB5-4C70-8E76-CEBBBA24B0C7}" xr6:coauthVersionLast="47" xr6:coauthVersionMax="47" xr10:uidLastSave="{00000000-0000-0000-0000-000000000000}"/>
  <bookViews>
    <workbookView xWindow="-105" yWindow="0" windowWidth="14610" windowHeight="15585" firstSheet="1" activeTab="2" xr2:uid="{00000000-000D-0000-FFFF-FFFF00000000}"/>
  </bookViews>
  <sheets>
    <sheet name="Start Here" sheetId="1" r:id="rId1"/>
    <sheet name="Ch1 Profit &amp; Drawings" sheetId="2" r:id="rId2"/>
    <sheet name="Ch2 Business Records" sheetId="3" r:id="rId3"/>
    <sheet name="Ch3 Sales &amp; Invoices" sheetId="4" r:id="rId4"/>
    <sheet name="Ch4 Expenses" sheetId="5" r:id="rId5"/>
    <sheet name="Ch5 Cash vs Accruals" sheetId="6" r:id="rId6"/>
    <sheet name="Ch6 Double Entry" sheetId="7" r:id="rId7"/>
    <sheet name="Ch7 Bank Rec" sheetId="8" r:id="rId8"/>
    <sheet name="Ch8 VAT" sheetId="9" r:id="rId9"/>
    <sheet name="Ch9 Payroll &amp; CIS" sheetId="10" r:id="rId10"/>
    <sheet name="Ch10 Profit &amp; Taxable Profit" sheetId="11" r:id="rId11"/>
    <sheet name="Ch11 Self Assessment" sheetId="12" r:id="rId12"/>
    <sheet name="Ch12 MTD Income Tax" sheetId="13" r:id="rId13"/>
    <sheet name="Ch13 Year End" sheetId="14" r:id="rId14"/>
    <sheet name="Ch14 Software Review" sheetId="15" r:id="rId15"/>
    <sheet name="Ch15 Ethics &amp; AML" sheetId="16" r:id="rId16"/>
    <sheet name="Ch16 Full Case Study" sheetId="17" r:id="rId17"/>
    <sheet name="Ch17 Practical Templates" sheetId="18" r:id="rId18"/>
    <sheet name="Answer Key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8" l="1"/>
  <c r="D73" i="18"/>
  <c r="D72" i="18"/>
  <c r="D71" i="18"/>
  <c r="D70" i="18"/>
  <c r="D69" i="18"/>
  <c r="D68" i="18"/>
  <c r="D67" i="18"/>
  <c r="D66" i="18"/>
  <c r="D65" i="18"/>
  <c r="D64" i="18"/>
  <c r="D63" i="18"/>
  <c r="E63" i="18" s="1"/>
  <c r="E64" i="18" s="1"/>
  <c r="E65" i="18" s="1"/>
  <c r="E66" i="18" s="1"/>
  <c r="E67" i="18" s="1"/>
  <c r="E68" i="18" s="1"/>
  <c r="E69" i="18" s="1"/>
  <c r="E70" i="18" s="1"/>
  <c r="E71" i="18" s="1"/>
  <c r="E72" i="18" s="1"/>
  <c r="E73" i="18" s="1"/>
  <c r="E74" i="18" s="1"/>
  <c r="B57" i="18"/>
  <c r="B53" i="18"/>
  <c r="B58" i="18" s="1"/>
  <c r="E43" i="18"/>
  <c r="G42" i="18"/>
  <c r="G41" i="18"/>
  <c r="G40" i="18"/>
  <c r="G43" i="18" s="1"/>
  <c r="H35" i="18"/>
  <c r="H34" i="18"/>
  <c r="H33" i="18"/>
  <c r="H32" i="18"/>
  <c r="H31" i="18"/>
  <c r="H30" i="18"/>
  <c r="B23" i="18"/>
  <c r="B20" i="18"/>
  <c r="B22" i="18" s="1"/>
  <c r="B119" i="17"/>
  <c r="B118" i="17"/>
  <c r="B105" i="17"/>
  <c r="B98" i="17"/>
  <c r="B99" i="17" s="1"/>
  <c r="B100" i="17" s="1"/>
  <c r="B109" i="17" s="1"/>
  <c r="B96" i="17"/>
  <c r="B58" i="17"/>
  <c r="B38" i="17"/>
  <c r="B31" i="17"/>
  <c r="B32" i="17" s="1"/>
  <c r="B25" i="17"/>
  <c r="B9" i="17"/>
  <c r="B14" i="17" s="1"/>
  <c r="B16" i="17" s="1"/>
  <c r="B104" i="17" s="1"/>
  <c r="B106" i="17" s="1"/>
  <c r="B110" i="17" s="1"/>
  <c r="B26" i="15"/>
  <c r="C20" i="15"/>
  <c r="C9" i="15"/>
  <c r="B25" i="15" s="1"/>
  <c r="B27" i="15" s="1"/>
  <c r="B39" i="14"/>
  <c r="B45" i="14" s="1"/>
  <c r="B38" i="14"/>
  <c r="B28" i="14"/>
  <c r="B20" i="14"/>
  <c r="B17" i="14"/>
  <c r="D9" i="14"/>
  <c r="B30" i="14" s="1"/>
  <c r="B31" i="14" s="1"/>
  <c r="B32" i="14" s="1"/>
  <c r="B44" i="14" s="1"/>
  <c r="B46" i="14" s="1"/>
  <c r="D8" i="14"/>
  <c r="D7" i="14"/>
  <c r="B16" i="14" s="1"/>
  <c r="B21" i="14" s="1"/>
  <c r="B50" i="14" s="1"/>
  <c r="B52" i="14" s="1"/>
  <c r="B33" i="13"/>
  <c r="C27" i="13"/>
  <c r="B27" i="13"/>
  <c r="B32" i="13" s="1"/>
  <c r="B34" i="13" s="1"/>
  <c r="C26" i="13"/>
  <c r="D26" i="13" s="1"/>
  <c r="B26" i="13"/>
  <c r="C25" i="13"/>
  <c r="B25" i="13"/>
  <c r="D25" i="13" s="1"/>
  <c r="C24" i="13"/>
  <c r="D24" i="13" s="1"/>
  <c r="B24" i="13"/>
  <c r="B10" i="13"/>
  <c r="B27" i="12"/>
  <c r="B20" i="12"/>
  <c r="B22" i="12" s="1"/>
  <c r="B15" i="12"/>
  <c r="B33" i="11"/>
  <c r="B32" i="11"/>
  <c r="B31" i="11"/>
  <c r="B30" i="11"/>
  <c r="B28" i="11"/>
  <c r="D14" i="11"/>
  <c r="C19" i="11" s="1"/>
  <c r="B29" i="11" s="1"/>
  <c r="B34" i="11" s="1"/>
  <c r="B9" i="11"/>
  <c r="B44" i="10"/>
  <c r="B42" i="10"/>
  <c r="B40" i="10"/>
  <c r="B33" i="10"/>
  <c r="B35" i="10" s="1"/>
  <c r="B43" i="10" s="1"/>
  <c r="B26" i="10"/>
  <c r="B24" i="10"/>
  <c r="B17" i="10"/>
  <c r="B19" i="10" s="1"/>
  <c r="B41" i="10" s="1"/>
  <c r="B16" i="10"/>
  <c r="B11" i="10"/>
  <c r="B24" i="9"/>
  <c r="E18" i="9"/>
  <c r="E15" i="9"/>
  <c r="E14" i="9"/>
  <c r="E13" i="9"/>
  <c r="E12" i="9"/>
  <c r="D7" i="9"/>
  <c r="B23" i="9" s="1"/>
  <c r="B25" i="9" s="1"/>
  <c r="B24" i="8"/>
  <c r="B26" i="8" s="1"/>
  <c r="B19" i="8"/>
  <c r="B25" i="8" s="1"/>
  <c r="B12" i="8"/>
  <c r="B47" i="7"/>
  <c r="B40" i="7"/>
  <c r="B38" i="7"/>
  <c r="B33" i="7"/>
  <c r="B39" i="7" s="1"/>
  <c r="B41" i="7" s="1"/>
  <c r="B50" i="7" s="1"/>
  <c r="B51" i="7" s="1"/>
  <c r="B32" i="7"/>
  <c r="B31" i="7"/>
  <c r="B30" i="7"/>
  <c r="B24" i="7"/>
  <c r="B23" i="7"/>
  <c r="B22" i="7"/>
  <c r="B21" i="7"/>
  <c r="B20" i="7"/>
  <c r="B19" i="7"/>
  <c r="B25" i="7" s="1"/>
  <c r="B46" i="7" s="1"/>
  <c r="B48" i="7" s="1"/>
  <c r="E14" i="7"/>
  <c r="C15" i="7" s="1"/>
  <c r="C14" i="7"/>
  <c r="C26" i="6"/>
  <c r="C25" i="6"/>
  <c r="C27" i="6" s="1"/>
  <c r="B17" i="6"/>
  <c r="B26" i="6" s="1"/>
  <c r="B9" i="6"/>
  <c r="B11" i="6" s="1"/>
  <c r="D25" i="6" s="1"/>
  <c r="B41" i="5"/>
  <c r="B33" i="5"/>
  <c r="B35" i="5" s="1"/>
  <c r="D22" i="5"/>
  <c r="D21" i="5"/>
  <c r="D23" i="5" s="1"/>
  <c r="B28" i="5" s="1"/>
  <c r="D20" i="5"/>
  <c r="B16" i="5"/>
  <c r="B27" i="5" s="1"/>
  <c r="B29" i="5" s="1"/>
  <c r="B34" i="5" s="1"/>
  <c r="B33" i="4"/>
  <c r="B35" i="4" s="1"/>
  <c r="B26" i="4"/>
  <c r="B21" i="4"/>
  <c r="B20" i="4"/>
  <c r="B19" i="4"/>
  <c r="B18" i="4"/>
  <c r="B22" i="4" s="1"/>
  <c r="B17" i="4"/>
  <c r="D12" i="4"/>
  <c r="C12" i="4"/>
  <c r="B12" i="4"/>
  <c r="E11" i="4"/>
  <c r="E10" i="4"/>
  <c r="E9" i="4"/>
  <c r="E12" i="4" s="1"/>
  <c r="E8" i="4"/>
  <c r="E7" i="4"/>
  <c r="B23" i="3"/>
  <c r="B24" i="3" s="1"/>
  <c r="B22" i="3"/>
  <c r="B18" i="3"/>
  <c r="B9" i="3"/>
  <c r="B31" i="2"/>
  <c r="B16" i="2"/>
  <c r="B30" i="2" s="1"/>
  <c r="B8" i="2"/>
  <c r="B29" i="2" s="1"/>
  <c r="B53" i="14" l="1"/>
  <c r="B37" i="17"/>
  <c r="B40" i="17" s="1"/>
  <c r="B120" i="17"/>
  <c r="B87" i="17"/>
  <c r="B89" i="17" s="1"/>
  <c r="B112" i="17" s="1"/>
  <c r="B34" i="12"/>
  <c r="B28" i="12"/>
  <c r="D27" i="6"/>
  <c r="B111" i="17"/>
  <c r="B113" i="17" s="1"/>
  <c r="B29" i="12"/>
  <c r="B52" i="7"/>
  <c r="B32" i="2"/>
  <c r="B20" i="6"/>
  <c r="D26" i="6" s="1"/>
  <c r="B20" i="2"/>
  <c r="B25" i="6"/>
  <c r="B27" i="6" s="1"/>
  <c r="B21" i="2"/>
  <c r="E7" i="9"/>
  <c r="B27" i="4"/>
  <c r="B28" i="4" s="1"/>
  <c r="D27" i="13"/>
  <c r="B57" i="17" l="1"/>
  <c r="B59" i="17" s="1"/>
  <c r="B71" i="17"/>
  <c r="B72" i="17" s="1"/>
  <c r="B121" i="17"/>
  <c r="B69" i="17"/>
  <c r="B70" i="17" s="1"/>
  <c r="B73" i="17" s="1"/>
  <c r="B79" i="17" s="1"/>
  <c r="B22" i="2"/>
  <c r="B60" i="17" l="1"/>
  <c r="B61" i="17" s="1"/>
  <c r="B62" i="17"/>
  <c r="B63" i="17" s="1"/>
  <c r="B64" i="17" l="1"/>
  <c r="B78" i="17" s="1"/>
  <c r="B80" i="17" s="1"/>
  <c r="B122" i="17" s="1"/>
</calcChain>
</file>

<file path=xl/sharedStrings.xml><?xml version="1.0" encoding="utf-8"?>
<sst xmlns="http://schemas.openxmlformats.org/spreadsheetml/2006/main" count="1134" uniqueCount="815">
  <si>
    <t>Accounting for UK Sole Traders</t>
  </si>
  <si>
    <t>Practical Excel workbook for business owners and students</t>
  </si>
  <si>
    <t>Book promise</t>
  </si>
  <si>
    <t>Use this workbook to practise sole trader record keeping, income, expenses, cash basis, accruals, VAT, payroll, drawings, Self Assessment, MTD, year-end accounts, and professional standards.</t>
  </si>
  <si>
    <t>How to use</t>
  </si>
  <si>
    <t>Work through each chapter tab in order. Enter figures in yellow cells. Formula cells are shaded green. Use the Answer Key after completing the working sheets.</t>
  </si>
  <si>
    <t>Important note</t>
  </si>
  <si>
    <t>This workbook is for education and practical guidance only. Check current HMRC guidance before relying on rates, thresholds, deadlines, VAT, payroll, MTD, or Self Assessment rules.</t>
  </si>
  <si>
    <t>Workbook tabs</t>
  </si>
  <si>
    <t>Tab name</t>
  </si>
  <si>
    <t>Purpose</t>
  </si>
  <si>
    <t>Ch1 Profit &amp; Drawings</t>
  </si>
  <si>
    <t>Nadia-style profit and drawings template</t>
  </si>
  <si>
    <t>Ch2 Business Records</t>
  </si>
  <si>
    <t>Monthly records and source records template</t>
  </si>
  <si>
    <t>Ch3 Sales &amp; Invoices</t>
  </si>
  <si>
    <t>Sales record, deposits, refunds, unpaid invoices</t>
  </si>
  <si>
    <t>Ch4 Expenses</t>
  </si>
  <si>
    <t>Allowable expenses and mixed-use costs</t>
  </si>
  <si>
    <t>Ch5 Cash vs Accruals</t>
  </si>
  <si>
    <t>Cash basis and accruals comparison</t>
  </si>
  <si>
    <t>Ch6 Double Entry</t>
  </si>
  <si>
    <t>Debit, credit, bank, profit and capital template</t>
  </si>
  <si>
    <t>Ch7 Bank Rec</t>
  </si>
  <si>
    <t>Bank reconciliation template</t>
  </si>
  <si>
    <t>Ch8 VAT</t>
  </si>
  <si>
    <t>Output VAT, input VAT and VAT return working</t>
  </si>
  <si>
    <t>Ch9 Payroll &amp; CIS</t>
  </si>
  <si>
    <t>Payroll and CIS working template</t>
  </si>
  <si>
    <t>Ch10 Profit &amp; Taxable Profit</t>
  </si>
  <si>
    <t>Profit, adjustments and drawings</t>
  </si>
  <si>
    <t>Ch11 Self Assessment</t>
  </si>
  <si>
    <t>Deadlines and payment planner</t>
  </si>
  <si>
    <t>Ch12 MTD Income Tax</t>
  </si>
  <si>
    <t>Quarterly update working sheet</t>
  </si>
  <si>
    <t>Ch13 Year End</t>
  </si>
  <si>
    <t>Adjustments, prepayments, accruals, closing capital</t>
  </si>
  <si>
    <t>Ch14 Software Review</t>
  </si>
  <si>
    <t>Software checks and missing transaction review</t>
  </si>
  <si>
    <t>Ch15 Ethics &amp; AML</t>
  </si>
  <si>
    <t>Scenario answer template</t>
  </si>
  <si>
    <t>Ch16 Full Case Study</t>
  </si>
  <si>
    <t>Full-year case study workbook</t>
  </si>
  <si>
    <t>Ch17 Practical Templates</t>
  </si>
  <si>
    <t>Invoice, expense tracker, mileage log, checklist</t>
  </si>
  <si>
    <t>Answer Key</t>
  </si>
  <si>
    <t>Completed answers and key calculations</t>
  </si>
  <si>
    <t>Useful GOV.UK / HMRC source links copied into the workbook</t>
  </si>
  <si>
    <t>Topic</t>
  </si>
  <si>
    <t>URL</t>
  </si>
  <si>
    <t>Setting up as a sole trader</t>
  </si>
  <si>
    <t>https://www.gov.uk/set-up-as-sole-trader</t>
  </si>
  <si>
    <t>Business records if you’re self-employed</t>
  </si>
  <si>
    <t>https://www.gov.uk/self-employed-records</t>
  </si>
  <si>
    <t>Self Assessment tax returns</t>
  </si>
  <si>
    <t>https://www.gov.uk/self-assessment-tax-returns</t>
  </si>
  <si>
    <t>Expenses if you’re self-employed</t>
  </si>
  <si>
    <t>https://www.gov.uk/expenses-if-youre-self-employed</t>
  </si>
  <si>
    <t>VAT registration</t>
  </si>
  <si>
    <t>https://www.gov.uk/register-for-vat</t>
  </si>
  <si>
    <t>VAT rates</t>
  </si>
  <si>
    <t>https://www.gov.uk/vat-rates</t>
  </si>
  <si>
    <t>PAYE and payroll for employers</t>
  </si>
  <si>
    <t>https://www.gov.uk/paye-for-employers</t>
  </si>
  <si>
    <t>Making Tax Digital for Income Tax</t>
  </si>
  <si>
    <t>https://www.gov.uk/government/collections/making-tax-digital-for-income-tax</t>
  </si>
  <si>
    <t>Capital allowances</t>
  </si>
  <si>
    <t>https://www.gov.uk/capital-allowances</t>
  </si>
  <si>
    <t>Money laundering supervision</t>
  </si>
  <si>
    <t>https://www.gov.uk/guidance/money-laundering-regulations-accountancy-service-provider-registration</t>
  </si>
  <si>
    <t>Chapter 1 — Profit &amp; Drawings</t>
  </si>
  <si>
    <t>Nadia-style first month profit calculation and drawings template</t>
  </si>
  <si>
    <t>Colour key: yellow cells are editable inputs; green cells contain formulas; blue rows are section headers.</t>
  </si>
  <si>
    <t>Income summary</t>
  </si>
  <si>
    <t>Income record</t>
  </si>
  <si>
    <t>Amount</t>
  </si>
  <si>
    <t>Client income</t>
  </si>
  <si>
    <t>Total income</t>
  </si>
  <si>
    <t>Business expenses summary</t>
  </si>
  <si>
    <t>Expense</t>
  </si>
  <si>
    <t>Editing software</t>
  </si>
  <si>
    <t>Travel</t>
  </si>
  <si>
    <t>Advertising</t>
  </si>
  <si>
    <t>Insurance</t>
  </si>
  <si>
    <t>Total expenses</t>
  </si>
  <si>
    <t>Profit calculation</t>
  </si>
  <si>
    <t>Calculation</t>
  </si>
  <si>
    <t>Less: total expenses</t>
  </si>
  <si>
    <t>Profit before tax adjustments</t>
  </si>
  <si>
    <t>Drawings</t>
  </si>
  <si>
    <t>Item</t>
  </si>
  <si>
    <t>Treatment</t>
  </si>
  <si>
    <t>Transfer to personal account</t>
  </si>
  <si>
    <t>Cash left check</t>
  </si>
  <si>
    <t>Income received</t>
  </si>
  <si>
    <t>Less: expenses paid</t>
  </si>
  <si>
    <t>Less: drawings</t>
  </si>
  <si>
    <t>Cash left, assuming no opening balance</t>
  </si>
  <si>
    <t>Written explanation prompt</t>
  </si>
  <si>
    <t>Student notes / answer</t>
  </si>
  <si>
    <t>Which item is drawings?</t>
  </si>
  <si>
    <t>Why is drawings treated differently from an expense?</t>
  </si>
  <si>
    <t>Chapter 2 — Business Records</t>
  </si>
  <si>
    <t>Marcus monthly records and source records template</t>
  </si>
  <si>
    <t>Bank transfer income</t>
  </si>
  <si>
    <t>Cash income</t>
  </si>
  <si>
    <t>Business costs summary</t>
  </si>
  <si>
    <t>Business cost</t>
  </si>
  <si>
    <t>Cleaning supplies</t>
  </si>
  <si>
    <t>Fuel</t>
  </si>
  <si>
    <t>Public liability insurance</t>
  </si>
  <si>
    <t>Ladder repair</t>
  </si>
  <si>
    <t>Card payment fees</t>
  </si>
  <si>
    <t>Total business costs</t>
  </si>
  <si>
    <t>Less: business costs</t>
  </si>
  <si>
    <t>Source records</t>
  </si>
  <si>
    <t>Transaction type</t>
  </si>
  <si>
    <t>Source record to keep</t>
  </si>
  <si>
    <t>Bank transfer sales</t>
  </si>
  <si>
    <t>Cash sales</t>
  </si>
  <si>
    <t>Chapter 3 — Sales &amp; Invoices</t>
  </si>
  <si>
    <t>Maya-style sales record with deposits, refunds and unpaid invoices</t>
  </si>
  <si>
    <t>Sales record</t>
  </si>
  <si>
    <t>Sale</t>
  </si>
  <si>
    <t>Amount charged</t>
  </si>
  <si>
    <t>Amount received in June</t>
  </si>
  <si>
    <t>Refunds</t>
  </si>
  <si>
    <t>Unpaid at month end</t>
  </si>
  <si>
    <t>Invoice 201</t>
  </si>
  <si>
    <t>Invoice 202</t>
  </si>
  <si>
    <t>Invoice 203</t>
  </si>
  <si>
    <t>Cash print sales</t>
  </si>
  <si>
    <t>Online shop sales</t>
  </si>
  <si>
    <t>Total</t>
  </si>
  <si>
    <t>Cash basis income calculation</t>
  </si>
  <si>
    <t>Invoice 201 payment received</t>
  </si>
  <si>
    <t>Invoice 202 deposit received</t>
  </si>
  <si>
    <t>Less: online customer refund</t>
  </si>
  <si>
    <t>Income received for June</t>
  </si>
  <si>
    <t>Unpaid customer balances</t>
  </si>
  <si>
    <t>Unpaid item</t>
  </si>
  <si>
    <t>Amount unpaid</t>
  </si>
  <si>
    <t>Invoice 202 balance outstanding</t>
  </si>
  <si>
    <t>Invoice 203 unpaid invoice</t>
  </si>
  <si>
    <t>Total unpaid at month end</t>
  </si>
  <si>
    <t>Online shop calculation</t>
  </si>
  <si>
    <t>Online shop item</t>
  </si>
  <si>
    <t>Gross online sales</t>
  </si>
  <si>
    <t>Less: platform fees</t>
  </si>
  <si>
    <t>Payout before refund effect</t>
  </si>
  <si>
    <t>Why are unpaid invoices tracked separately?</t>
  </si>
  <si>
    <t>Why is the platform fee shown separately from sales income?</t>
  </si>
  <si>
    <t>How does the refund affect income received for June?</t>
  </si>
  <si>
    <t>Chapter 4 — Expenses</t>
  </si>
  <si>
    <t>Allowable expenses and mixed-use costs template</t>
  </si>
  <si>
    <t>Income</t>
  </si>
  <si>
    <t>Income from customers</t>
  </si>
  <si>
    <t>Fully allowable business costs</t>
  </si>
  <si>
    <t>Fully allowable cost</t>
  </si>
  <si>
    <t>Tools used only for plumbing work</t>
  </si>
  <si>
    <t>Trade body subscription</t>
  </si>
  <si>
    <t>Accountant’s fee</t>
  </si>
  <si>
    <t>Protective gloves</t>
  </si>
  <si>
    <t>Job management software</t>
  </si>
  <si>
    <t>Subtotal</t>
  </si>
  <si>
    <t>Mixed-use costs</t>
  </si>
  <si>
    <t>Mixed-use cost</t>
  </si>
  <si>
    <t>Total cost</t>
  </si>
  <si>
    <t>Business-use %</t>
  </si>
  <si>
    <t>Allowable amount</t>
  </si>
  <si>
    <t>Van fuel</t>
  </si>
  <si>
    <t>Mobile phone</t>
  </si>
  <si>
    <t>Home internet</t>
  </si>
  <si>
    <t>Total allowable expenses</t>
  </si>
  <si>
    <t>Expense section</t>
  </si>
  <si>
    <t>Fully allowable costs</t>
  </si>
  <si>
    <t>Mixed-use allowable amounts</t>
  </si>
  <si>
    <t>Less: allowable expenses</t>
  </si>
  <si>
    <t>Excluded costs</t>
  </si>
  <si>
    <t>Excluded cost</t>
  </si>
  <si>
    <t>Reason</t>
  </si>
  <si>
    <t>Parking fine</t>
  </si>
  <si>
    <t>Penalty charge</t>
  </si>
  <si>
    <t>Everyday trainers</t>
  </si>
  <si>
    <t>Ordinary clothing</t>
  </si>
  <si>
    <t>Total excluded costs</t>
  </si>
  <si>
    <t>Why are the parking fine and everyday trainers excluded?</t>
  </si>
  <si>
    <t>Why are the van fuel, mobile phone and home internet costs adjusted?</t>
  </si>
  <si>
    <t>Why are drawings kept separate from allowable expenses?</t>
  </si>
  <si>
    <t>Chapter 5 — Cash Basis vs Accruals Basis</t>
  </si>
  <si>
    <t>Nina December comparison template</t>
  </si>
  <si>
    <t>Cash basis calculation</t>
  </si>
  <si>
    <t>Customer payment received in December</t>
  </si>
  <si>
    <t>Deposit received in December</t>
  </si>
  <si>
    <t>Total income recorded in December</t>
  </si>
  <si>
    <t>Less: advertising paid in December</t>
  </si>
  <si>
    <t>Profit under cash basis</t>
  </si>
  <si>
    <t>Accruals basis calculation</t>
  </si>
  <si>
    <t>Project income earned in December</t>
  </si>
  <si>
    <t>Less: supplier cost for December design support</t>
  </si>
  <si>
    <t>Less: advertising cost</t>
  </si>
  <si>
    <t>Profit under accruals basis</t>
  </si>
  <si>
    <t>Comparison table</t>
  </si>
  <si>
    <t>Accounting basis</t>
  </si>
  <si>
    <t>December income</t>
  </si>
  <si>
    <t>December expenses</t>
  </si>
  <si>
    <t>December profit</t>
  </si>
  <si>
    <t>Cash basis</t>
  </si>
  <si>
    <t>Accruals basis</t>
  </si>
  <si>
    <t>Difference: cash minus accruals</t>
  </si>
  <si>
    <t>Why is only £1,000 of the £2,000 invoice included under cash basis?</t>
  </si>
  <si>
    <t>Why is the £600 deposit included under cash basis but excluded under accruals basis?</t>
  </si>
  <si>
    <t>Why is the £450 supplier invoice excluded under cash basis but included under accruals basis?</t>
  </si>
  <si>
    <t>Why are the two profit figures different?</t>
  </si>
  <si>
    <t>Chapter 6 — Double-Entry Bookkeeping</t>
  </si>
  <si>
    <t>Rosa debit, credit, bank, profit and capital template</t>
  </si>
  <si>
    <t>Double-entry records</t>
  </si>
  <si>
    <t>Transaction</t>
  </si>
  <si>
    <t>Debit account</t>
  </si>
  <si>
    <t>Debit amount</t>
  </si>
  <si>
    <t>Credit account</t>
  </si>
  <si>
    <t>Credit amount</t>
  </si>
  <si>
    <t>Owner introduces money into business</t>
  </si>
  <si>
    <t>Bank</t>
  </si>
  <si>
    <t>Capital</t>
  </si>
  <si>
    <t>Buy camera equipment</t>
  </si>
  <si>
    <t>Equipment</t>
  </si>
  <si>
    <t>Receive client payment</t>
  </si>
  <si>
    <t>Sales income</t>
  </si>
  <si>
    <t>Buy memory cards</t>
  </si>
  <si>
    <t>Materials expense</t>
  </si>
  <si>
    <t>Receive printing invoice</t>
  </si>
  <si>
    <t>Printing expense</t>
  </si>
  <si>
    <t>Supplier payable</t>
  </si>
  <si>
    <t>Pay printing supplier</t>
  </si>
  <si>
    <t>Owner takes drawings</t>
  </si>
  <si>
    <t>Debit / credit check</t>
  </si>
  <si>
    <t>Difference</t>
  </si>
  <si>
    <t>Closing bank balance</t>
  </si>
  <si>
    <t>Bank movement</t>
  </si>
  <si>
    <t>Owner introduces money</t>
  </si>
  <si>
    <t>Less: camera equipment</t>
  </si>
  <si>
    <t>Add: client payment</t>
  </si>
  <si>
    <t>Less: memory cards</t>
  </si>
  <si>
    <t>Less: supplier payment</t>
  </si>
  <si>
    <t>Less: printing expense</t>
  </si>
  <si>
    <t>Profit</t>
  </si>
  <si>
    <t>Closing capital calculation</t>
  </si>
  <si>
    <t>Capital calculation</t>
  </si>
  <si>
    <t>Capital introduced</t>
  </si>
  <si>
    <t>Add: profit</t>
  </si>
  <si>
    <t>Closing capital</t>
  </si>
  <si>
    <t>Accounting equation</t>
  </si>
  <si>
    <t>Bank asset</t>
  </si>
  <si>
    <t>Camera equipment asset</t>
  </si>
  <si>
    <t>Total assets</t>
  </si>
  <si>
    <t>Liabilities</t>
  </si>
  <si>
    <t>Liabilities plus capital</t>
  </si>
  <si>
    <t>Why is Rosa’s money paid into the business recorded as capital introduced rather than income?</t>
  </si>
  <si>
    <t>Why is the camera equipment recorded as an asset rather than an expense in the profit calculation?</t>
  </si>
  <si>
    <t>Why are drawings kept out of the profit calculation?</t>
  </si>
  <si>
    <t>How does the accounting equation show that the records balance?</t>
  </si>
  <si>
    <t>Chapter 7 — Bank Reconciliation</t>
  </si>
  <si>
    <t>Kieran reconciliation template</t>
  </si>
  <si>
    <t>Book balance adjustment</t>
  </si>
  <si>
    <t>Bank balance in bookkeeping records</t>
  </si>
  <si>
    <t>Add: missing card provider payout</t>
  </si>
  <si>
    <t>Add: duplicate hair product expense corrected</t>
  </si>
  <si>
    <t>Less: bank charge</t>
  </si>
  <si>
    <t>Less: insurance direct debit</t>
  </si>
  <si>
    <t>Adjusted bookkeeping bank balance</t>
  </si>
  <si>
    <t>Statement balance adjustment</t>
  </si>
  <si>
    <t>Bank statement closing balance</t>
  </si>
  <si>
    <t>Add: card takings waiting to clear on bank statement</t>
  </si>
  <si>
    <t>Adjusted statement balance</t>
  </si>
  <si>
    <t>Reconciliation check</t>
  </si>
  <si>
    <t>Why is the missing card provider payout added to the bookkeeping records?</t>
  </si>
  <si>
    <t>Why are the bank charge and insurance direct debit deducted from the bookkeeping records?</t>
  </si>
  <si>
    <t>Why is the duplicate hair product receipt added back?</t>
  </si>
  <si>
    <t>Why is the card takings amount treated as a timing difference?</t>
  </si>
  <si>
    <t>What does it mean if the final difference is £0?</t>
  </si>
  <si>
    <t>Chapter 8 — VAT</t>
  </si>
  <si>
    <t>Omar output VAT, input VAT and VAT return working</t>
  </si>
  <si>
    <t>Output VAT on sales</t>
  </si>
  <si>
    <t>Sales</t>
  </si>
  <si>
    <t>Net amount</t>
  </si>
  <si>
    <t>VAT rate</t>
  </si>
  <si>
    <t>VAT at 20%</t>
  </si>
  <si>
    <t>Gross amount</t>
  </si>
  <si>
    <t>Vatable bicycle sales and repairs</t>
  </si>
  <si>
    <t>Input VAT on purchases</t>
  </si>
  <si>
    <t>Purchase</t>
  </si>
  <si>
    <t>Base amount</t>
  </si>
  <si>
    <t>VAT rate or VAT included</t>
  </si>
  <si>
    <t>Business use %</t>
  </si>
  <si>
    <t>Input VAT</t>
  </si>
  <si>
    <t>Bike parts</t>
  </si>
  <si>
    <t>Workshop tools</t>
  </si>
  <si>
    <t>Repair software</t>
  </si>
  <si>
    <t>Mobile phone bill gross</t>
  </si>
  <si>
    <t>Gross inc VAT</t>
  </si>
  <si>
    <t>Train travel</t>
  </si>
  <si>
    <t>VAT shown as £0</t>
  </si>
  <si>
    <t>Bank charges</t>
  </si>
  <si>
    <t>Total input VAT</t>
  </si>
  <si>
    <t>VAT return calculation</t>
  </si>
  <si>
    <t>Less: input VAT on purchases</t>
  </si>
  <si>
    <t>VAT payable to HMRC</t>
  </si>
  <si>
    <t>Why is output VAT calculated on Omar’s sales?</t>
  </si>
  <si>
    <t>Why can Omar claim input VAT on some purchases?</t>
  </si>
  <si>
    <t>Why is only part of the mobile phone VAT included?</t>
  </si>
  <si>
    <t>Why is no input VAT claimed on train travel or bank charges in this task?</t>
  </si>
  <si>
    <t>What does VAT payable to HMRC mean?</t>
  </si>
  <si>
    <t>Chapter 9 — Payroll &amp; CIS</t>
  </si>
  <si>
    <t>Aisha payroll and CIS working template</t>
  </si>
  <si>
    <t>Net pay calculation</t>
  </si>
  <si>
    <t>Gross pay</t>
  </si>
  <si>
    <t>Less: PAYE tax</t>
  </si>
  <si>
    <t>Less: employee National Insurance</t>
  </si>
  <si>
    <t>Less: employee pension contribution</t>
  </si>
  <si>
    <t>Net pay to Tom</t>
  </si>
  <si>
    <t>HMRC payroll liability</t>
  </si>
  <si>
    <t>PAYE tax deducted</t>
  </si>
  <si>
    <t>Employee National Insurance deducted</t>
  </si>
  <si>
    <t>Employer National Insurance</t>
  </si>
  <si>
    <t>Amount payable to HMRC</t>
  </si>
  <si>
    <t>Pension liability</t>
  </si>
  <si>
    <t>Employee pension contribution</t>
  </si>
  <si>
    <t>Employer pension contribution</t>
  </si>
  <si>
    <t>Amount payable to pension provider</t>
  </si>
  <si>
    <t>CIS calculation</t>
  </si>
  <si>
    <t>Labour charged</t>
  </si>
  <si>
    <t>CIS deduction rate</t>
  </si>
  <si>
    <t>CIS deduction</t>
  </si>
  <si>
    <t>Materials charged</t>
  </si>
  <si>
    <t>Amount paid to Dan</t>
  </si>
  <si>
    <t>Payment summary</t>
  </si>
  <si>
    <t>Payment or liability</t>
  </si>
  <si>
    <t>Payroll amount payable to HMRC</t>
  </si>
  <si>
    <t>CIS payable to HMRC</t>
  </si>
  <si>
    <t>Why is Tom’s net pay lower than his gross pay?</t>
  </si>
  <si>
    <t>Why does the amount payable to HMRC include employer National Insurance?</t>
  </si>
  <si>
    <t>Why does the pension payment include both employee and employer contributions?</t>
  </si>
  <si>
    <t>Why is the CIS deduction calculated on the labour element only in this task?</t>
  </si>
  <si>
    <t>Why is the CIS deduction paid to HMRC rather than to Dan?</t>
  </si>
  <si>
    <t>Chapter 10 — Profit, Taxable Profit and Drawings</t>
  </si>
  <si>
    <t>Mateo tax adjustments and owner transactions template</t>
  </si>
  <si>
    <t>Business profit calculation</t>
  </si>
  <si>
    <t>Business income</t>
  </si>
  <si>
    <t>Less: expenses recorded in the accounts</t>
  </si>
  <si>
    <t>Business profit per accounts</t>
  </si>
  <si>
    <t>Private-use adjustment</t>
  </si>
  <si>
    <t>Private-use %</t>
  </si>
  <si>
    <t>Private-use part of van running costs</t>
  </si>
  <si>
    <t>Tax adjustments</t>
  </si>
  <si>
    <t>Tax adjustment</t>
  </si>
  <si>
    <t>Private-use part of van costs</t>
  </si>
  <si>
    <t>Add back</t>
  </si>
  <si>
    <t>Depreciation on tools</t>
  </si>
  <si>
    <t>Parking fines</t>
  </si>
  <si>
    <t>Deduct</t>
  </si>
  <si>
    <t>Taxable profit calculation</t>
  </si>
  <si>
    <t>Add back: private-use van costs</t>
  </si>
  <si>
    <t>Add back: depreciation</t>
  </si>
  <si>
    <t>Add back: parking fines</t>
  </si>
  <si>
    <t>Add back: ordinary clothing</t>
  </si>
  <si>
    <t>Less: capital allowances</t>
  </si>
  <si>
    <t>Taxable profit</t>
  </si>
  <si>
    <t>Owner transactions</t>
  </si>
  <si>
    <t>Owner transaction</t>
  </si>
  <si>
    <t>Drawings taken by Mateo</t>
  </si>
  <si>
    <t>Reduces owner’s capital</t>
  </si>
  <si>
    <t>Capital introduced by Mateo</t>
  </si>
  <si>
    <t>Increases owner’s capital</t>
  </si>
  <si>
    <t>Why is the private-use part of the van running costs added back?</t>
  </si>
  <si>
    <t>Why is depreciation added back, but capital allowances are deducted?</t>
  </si>
  <si>
    <t>Why are parking fines and ordinary clothing added back?</t>
  </si>
  <si>
    <t>Why do drawings not reduce taxable profit?</t>
  </si>
  <si>
    <t>Why does capital introduced not increase taxable profit?</t>
  </si>
  <si>
    <t>Chapter 11 — Self Assessment</t>
  </si>
  <si>
    <t>Jamal deadlines and payment-on-account planner</t>
  </si>
  <si>
    <t>Key deadlines</t>
  </si>
  <si>
    <t>Question</t>
  </si>
  <si>
    <t>Student answer / date</t>
  </si>
  <si>
    <t>Registration deadline</t>
  </si>
  <si>
    <t>5 October 2026</t>
  </si>
  <si>
    <t>Online filing and payment deadline</t>
  </si>
  <si>
    <t>31 January 2027</t>
  </si>
  <si>
    <t>Balancing payment calculation</t>
  </si>
  <si>
    <t>Tax and National Insurance due for 2025 to 2026</t>
  </si>
  <si>
    <t>Less: payments on account already made</t>
  </si>
  <si>
    <t>Balancing payment</t>
  </si>
  <si>
    <t>First payment on account calculation</t>
  </si>
  <si>
    <t>Previous year’s tax bill</t>
  </si>
  <si>
    <t>Payment-on-account percentage</t>
  </si>
  <si>
    <t>First payment on account</t>
  </si>
  <si>
    <t>Total due by 31 January 2027</t>
  </si>
  <si>
    <t>31 January 2027 payment</t>
  </si>
  <si>
    <t>Balancing payment for 2025 to 2026</t>
  </si>
  <si>
    <t>First payment on account for 2026 to 2027</t>
  </si>
  <si>
    <t>Second payment on account</t>
  </si>
  <si>
    <t>Second payment on account calculation</t>
  </si>
  <si>
    <t>Second payment on account due by 31 July 2027</t>
  </si>
  <si>
    <t>Why has Jamal made no payments on account for 2025 to 2026?</t>
  </si>
  <si>
    <t>Why is his first payment on account based on half of the previous year’s tax bill?</t>
  </si>
  <si>
    <t>Why is the amount due by 31 January 2027 higher than the tax bill for 2025 to 2026?</t>
  </si>
  <si>
    <t>Chapter 12 — Making Tax Digital for Income Tax</t>
  </si>
  <si>
    <t>Ryan quarterly update working sheet</t>
  </si>
  <si>
    <t>MTD threshold test</t>
  </si>
  <si>
    <t>Amount or answer</t>
  </si>
  <si>
    <t>Gross self-employment income for 2025 to 2026</t>
  </si>
  <si>
    <t>Profit for 2025 to 2026</t>
  </si>
  <si>
    <t>Figure used for the MTD threshold test</t>
  </si>
  <si>
    <t>Gross income</t>
  </si>
  <si>
    <t>Does Ryan exceed the £30,000 threshold?</t>
  </si>
  <si>
    <t>MTD start date</t>
  </si>
  <si>
    <t>6 April 2027</t>
  </si>
  <si>
    <t>Quarterly source records</t>
  </si>
  <si>
    <t>Period</t>
  </si>
  <si>
    <t>Income recorded</t>
  </si>
  <si>
    <t>Expenses recorded</t>
  </si>
  <si>
    <t>6 April to 5 July</t>
  </si>
  <si>
    <t>6 July to 5 October</t>
  </si>
  <si>
    <t>6 October to 5 January</t>
  </si>
  <si>
    <t>6 January to 5 April</t>
  </si>
  <si>
    <t>Quarterly update totals</t>
  </si>
  <si>
    <t>Update</t>
  </si>
  <si>
    <t>Cumulative income</t>
  </si>
  <si>
    <t>Cumulative expenses</t>
  </si>
  <si>
    <t>Estimated profit before adjustments</t>
  </si>
  <si>
    <t>First update</t>
  </si>
  <si>
    <t>Second update</t>
  </si>
  <si>
    <t>Third update</t>
  </si>
  <si>
    <t>Fourth update</t>
  </si>
  <si>
    <t>Estimated full-year profit</t>
  </si>
  <si>
    <t>Full-year summary</t>
  </si>
  <si>
    <t>Total income recorded</t>
  </si>
  <si>
    <t>Total expenses recorded</t>
  </si>
  <si>
    <t>Estimated profit before final adjustments</t>
  </si>
  <si>
    <t>Why does the MTD threshold test use gross income rather than profit?</t>
  </si>
  <si>
    <t>Why does Ryan start using MTD from 6 April 2027?</t>
  </si>
  <si>
    <t>Why do the quarterly update totals build through the year?</t>
  </si>
  <si>
    <t>Why might Ryan still need to make final adjustments after the fourth update?</t>
  </si>
  <si>
    <t>Chapter 13 — Year-End Accounts</t>
  </si>
  <si>
    <t>Elena adjustments, profit and closing capital template</t>
  </si>
  <si>
    <t>Year-end expense adjustments</t>
  </si>
  <si>
    <t>Adjustment</t>
  </si>
  <si>
    <t>Adjusted amount</t>
  </si>
  <si>
    <t>Room hire after accrual adjustment</t>
  </si>
  <si>
    <t>Insurance after prepayment adjustment</t>
  </si>
  <si>
    <t>Depreciation expense</t>
  </si>
  <si>
    <t>Adjusted profit and loss account</t>
  </si>
  <si>
    <t>Profit and loss account</t>
  </si>
  <si>
    <t>Less: treatment supplies</t>
  </si>
  <si>
    <t>Less: room hire after accrual adjustment</t>
  </si>
  <si>
    <t>Less: insurance after prepayment adjustment</t>
  </si>
  <si>
    <t>Less: phone and internet</t>
  </si>
  <si>
    <t>Less: advertising</t>
  </si>
  <si>
    <t>Less: depreciation</t>
  </si>
  <si>
    <t>Profit for the year</t>
  </si>
  <si>
    <t>Balance sheet-style summary — Assets</t>
  </si>
  <si>
    <t>Assets</t>
  </si>
  <si>
    <t>Customer balances</t>
  </si>
  <si>
    <t>Insurance prepayment</t>
  </si>
  <si>
    <t>Equipment cost</t>
  </si>
  <si>
    <t>Equipment net value</t>
  </si>
  <si>
    <t>Balance sheet-style summary — Liabilities</t>
  </si>
  <si>
    <t>Supplier balances</t>
  </si>
  <si>
    <t>Room hire accrual</t>
  </si>
  <si>
    <t>Total liabilities</t>
  </si>
  <si>
    <t>Net assets and closing capital</t>
  </si>
  <si>
    <t>Net assets calculation</t>
  </si>
  <si>
    <t>Less: total liabilities</t>
  </si>
  <si>
    <t>Net assets</t>
  </si>
  <si>
    <t>Opening capital</t>
  </si>
  <si>
    <t>Add: profit for the year</t>
  </si>
  <si>
    <t>Why is the unpaid room hire added to the expense?</t>
  </si>
  <si>
    <t>Why is the insurance prepayment deducted from the insurance expense?</t>
  </si>
  <si>
    <t>Why is depreciation included in the profit and loss account?</t>
  </si>
  <si>
    <t>Why are drawings excluded from the profit and loss account?</t>
  </si>
  <si>
    <t>Why should closing capital agree with net assets?</t>
  </si>
  <si>
    <t>Chapter 14 — Software Review</t>
  </si>
  <si>
    <t>Rina software records, missing transaction and category review</t>
  </si>
  <si>
    <t>Income items</t>
  </si>
  <si>
    <t>Income item</t>
  </si>
  <si>
    <t>Category</t>
  </si>
  <si>
    <t>Customer card payouts</t>
  </si>
  <si>
    <t>Cash sales at market stall</t>
  </si>
  <si>
    <t>Expense items</t>
  </si>
  <si>
    <t>Expense item</t>
  </si>
  <si>
    <t>Ingredients</t>
  </si>
  <si>
    <t>Materials or ingredients</t>
  </si>
  <si>
    <t>Packaging</t>
  </si>
  <si>
    <t>Packaging expense</t>
  </si>
  <si>
    <t>Software subscription</t>
  </si>
  <si>
    <t>Software expense</t>
  </si>
  <si>
    <t>Bank charge</t>
  </si>
  <si>
    <t>Mixer repair</t>
  </si>
  <si>
    <t>Repairs and maintenance</t>
  </si>
  <si>
    <t>Market stall fee</t>
  </si>
  <si>
    <t>Selling or market fees</t>
  </si>
  <si>
    <t>Profit before adjustments</t>
  </si>
  <si>
    <t>Personally paid business cost</t>
  </si>
  <si>
    <t>Personally paid item</t>
  </si>
  <si>
    <t>Expense and capital introduced</t>
  </si>
  <si>
    <t>Why are the customer card payouts and cash sales treated as income?</t>
  </si>
  <si>
    <t>Why is the transfer to Rina’s personal account treated as drawings?</t>
  </si>
  <si>
    <t>Why is the market stall fee treated as both a business expense and capital introduced?</t>
  </si>
  <si>
    <t>Why do software records still need to be reviewed by the business owner?</t>
  </si>
  <si>
    <t>Chapter 15 — Ethics, AML and Professional Standards</t>
  </si>
  <si>
    <t>Scenario answer template for Priya and Marco</t>
  </si>
  <si>
    <t>Ethical and AML issues</t>
  </si>
  <si>
    <t>Scenario point</t>
  </si>
  <si>
    <t>Issue identified</t>
  </si>
  <si>
    <t>Principle or area involved</t>
  </si>
  <si>
    <t>What Priya should do</t>
  </si>
  <si>
    <t>Marco asks Priya to record a family holiday as business travel</t>
  </si>
  <si>
    <t>Marco asks Priya to leave out £2,000 cash income</t>
  </si>
  <si>
    <t>Marco puts pressure on Priya to record the accounts his way</t>
  </si>
  <si>
    <t>Marco asks Priya to email records to his partner</t>
  </si>
  <si>
    <t>Priya has not agreed the scope of her work</t>
  </si>
  <si>
    <t>Priya has not completed client checks</t>
  </si>
  <si>
    <t>Treatment of disputed items</t>
  </si>
  <si>
    <t>Correct treatment</t>
  </si>
  <si>
    <t>Family holiday</t>
  </si>
  <si>
    <t>Supplier coffee meeting</t>
  </si>
  <si>
    <t>£2,000 cash from private event</t>
  </si>
  <si>
    <t>Records requested by Marco’s partner</t>
  </si>
  <si>
    <t>Priya’s next steps</t>
  </si>
  <si>
    <t>Action area</t>
  </si>
  <si>
    <t>Answer</t>
  </si>
  <si>
    <t>How Priya should deal with the family holiday request</t>
  </si>
  <si>
    <t>How Priya should deal with the £2,000 cash income</t>
  </si>
  <si>
    <t>What Priya should do before sharing records with Marco’s partner</t>
  </si>
  <si>
    <t>What Priya should do about the missing scope of work</t>
  </si>
  <si>
    <t>What Priya should consider about AML checks or supervision</t>
  </si>
  <si>
    <t>What Priya should do if Marco insists on misleading records</t>
  </si>
  <si>
    <t>Why should Priya avoid recording the whole family holiday as business travel?</t>
  </si>
  <si>
    <t>Why does the £2,000 cash income need to be recorded?</t>
  </si>
  <si>
    <t>Why should Priya not share records with Marco’s partner without authority?</t>
  </si>
  <si>
    <t>Why is it important to agree the scope of work before helping with records?</t>
  </si>
  <si>
    <t>Why might AML checks or supervision matter in this scenario?</t>
  </si>
  <si>
    <t>Chapter 16 — Full-Year Case Study</t>
  </si>
  <si>
    <t>Daniel full-year accounting, VAT, tax and closing capital workbook</t>
  </si>
  <si>
    <t>VAT calculation</t>
  </si>
  <si>
    <t>Output VAT</t>
  </si>
  <si>
    <t>Less: input VAT</t>
  </si>
  <si>
    <t>VAT payable for the year</t>
  </si>
  <si>
    <t>VAT year-end position</t>
  </si>
  <si>
    <t>Less: VAT paid during the year</t>
  </si>
  <si>
    <t>VAT owed at year end</t>
  </si>
  <si>
    <t>Adjusted expense calculation</t>
  </si>
  <si>
    <t>Expenses before year-end adjustments</t>
  </si>
  <si>
    <t>Less: insurance prepayment</t>
  </si>
  <si>
    <t>Add: accrued studio cost</t>
  </si>
  <si>
    <t>Add: depreciation</t>
  </si>
  <si>
    <t>Adjusted expenses</t>
  </si>
  <si>
    <t>Accounting profit calculation</t>
  </si>
  <si>
    <t>Net sales</t>
  </si>
  <si>
    <t>Less: adjusted expenses</t>
  </si>
  <si>
    <t>Accounting profit</t>
  </si>
  <si>
    <t>Taxable profit estimate</t>
  </si>
  <si>
    <t>Less: capital allowance claim</t>
  </si>
  <si>
    <t>Estimated taxable profit</t>
  </si>
  <si>
    <t>Income Tax and Class 4 National Insurance assumptions</t>
  </si>
  <si>
    <t>Assumption</t>
  </si>
  <si>
    <t>Personal Allowance</t>
  </si>
  <si>
    <t>Basic rate band after allowance</t>
  </si>
  <si>
    <t>Basic rate</t>
  </si>
  <si>
    <t>Higher rate</t>
  </si>
  <si>
    <t>Class 4 lower threshold</t>
  </si>
  <si>
    <t>Class 4 upper threshold</t>
  </si>
  <si>
    <t>Class 4 main rate</t>
  </si>
  <si>
    <t>Class 4 additional rate</t>
  </si>
  <si>
    <t>Income Tax estimate</t>
  </si>
  <si>
    <t>Income Tax starting point</t>
  </si>
  <si>
    <t>Less: Personal Allowance</t>
  </si>
  <si>
    <t>Income subject to tax bands</t>
  </si>
  <si>
    <t>Income subject to basic rate tax</t>
  </si>
  <si>
    <t>Basic rate tax</t>
  </si>
  <si>
    <t>Income subject to higher rate tax</t>
  </si>
  <si>
    <t>Higher rate tax</t>
  </si>
  <si>
    <t>Estimated Income Tax</t>
  </si>
  <si>
    <t>Class 4 National Insurance estimate</t>
  </si>
  <si>
    <t>Profit between lower and upper thresholds</t>
  </si>
  <si>
    <t>Class 4 at main rate</t>
  </si>
  <si>
    <t>Profit above upper threshold</t>
  </si>
  <si>
    <t>Class 4 at additional rate</t>
  </si>
  <si>
    <t>Estimated Class 4 National Insurance</t>
  </si>
  <si>
    <t>Self Assessment estimate</t>
  </si>
  <si>
    <t>Estimated Self Assessment bill</t>
  </si>
  <si>
    <t>Add: capital introduced</t>
  </si>
  <si>
    <t>Add: accounting profit</t>
  </si>
  <si>
    <t>Balance sheet-style check</t>
  </si>
  <si>
    <t>Bank balance after reconciliation</t>
  </si>
  <si>
    <t>Customer balance owed to Daniel</t>
  </si>
  <si>
    <t>Supplier balance owed by Daniel</t>
  </si>
  <si>
    <t>Accrued studio cost</t>
  </si>
  <si>
    <t>Net assets check</t>
  </si>
  <si>
    <t>Visual summary — key figures</t>
  </si>
  <si>
    <t>Metric</t>
  </si>
  <si>
    <t>Why is VAT payable calculated separately from profit?</t>
  </si>
  <si>
    <t>Why is the insurance prepayment deducted from expenses?</t>
  </si>
  <si>
    <t>Why is the accrued studio cost added to expenses?</t>
  </si>
  <si>
    <t>Why is depreciation added back when estimating taxable profit?</t>
  </si>
  <si>
    <t>Why is the capital allowance deducted when estimating taxable profit?</t>
  </si>
  <si>
    <t>Why do drawings reduce closing capital but not accounting profit?</t>
  </si>
  <si>
    <t>Chapter 17 — Practical Templates</t>
  </si>
  <si>
    <t>Reusable invoice, expense, mileage, reconciliation and checklist sheets</t>
  </si>
  <si>
    <t>Template 1: Invoice template</t>
  </si>
  <si>
    <t>Invoice field</t>
  </si>
  <si>
    <t>Details</t>
  </si>
  <si>
    <t>Invoice number</t>
  </si>
  <si>
    <t>Invoice date</t>
  </si>
  <si>
    <t>Payment due date</t>
  </si>
  <si>
    <t>Sole trader name</t>
  </si>
  <si>
    <t>Trading name, if used</t>
  </si>
  <si>
    <t>Business address</t>
  </si>
  <si>
    <t>Email and phone number</t>
  </si>
  <si>
    <t>Customer name</t>
  </si>
  <si>
    <t>Customer address or email</t>
  </si>
  <si>
    <t>Description of goods or services</t>
  </si>
  <si>
    <t>Date supplied</t>
  </si>
  <si>
    <t>Quantity or hours</t>
  </si>
  <si>
    <t>Unit price or rate</t>
  </si>
  <si>
    <t>VAT rate, if registered</t>
  </si>
  <si>
    <t>VAT amount</t>
  </si>
  <si>
    <t>Total amount due</t>
  </si>
  <si>
    <t>Payment details</t>
  </si>
  <si>
    <t>Payment reference</t>
  </si>
  <si>
    <t>Notes or payment terms</t>
  </si>
  <si>
    <t>Template 2: Expense tracker</t>
  </si>
  <si>
    <t>Date</t>
  </si>
  <si>
    <t>Supplier</t>
  </si>
  <si>
    <t>Description</t>
  </si>
  <si>
    <t>Payment method</t>
  </si>
  <si>
    <t>Evidence saved?</t>
  </si>
  <si>
    <t>Template 3: Mileage log</t>
  </si>
  <si>
    <t>Start point</t>
  </si>
  <si>
    <t>Destination</t>
  </si>
  <si>
    <t>Business purpose</t>
  </si>
  <si>
    <t>Miles</t>
  </si>
  <si>
    <t>Mileage rate</t>
  </si>
  <si>
    <t>Claim</t>
  </si>
  <si>
    <t>Template 4: Bank reconciliation</t>
  </si>
  <si>
    <t>Bank reconciliation field</t>
  </si>
  <si>
    <t>Bank balance in bookkeeping records before checks</t>
  </si>
  <si>
    <t>Add: income on bank statement missing from records</t>
  </si>
  <si>
    <t>Add: duplicate payments corrected</t>
  </si>
  <si>
    <t>Less: bank charges or costs missing from records</t>
  </si>
  <si>
    <t>Less: income entered twice</t>
  </si>
  <si>
    <t>Add: receipts recorded in books but not yet on statement</t>
  </si>
  <si>
    <t>Less: payments recorded in books but not yet on statement</t>
  </si>
  <si>
    <t>Adjusted bank statement balance</t>
  </si>
  <si>
    <t>Template 5: Tax savings planner</t>
  </si>
  <si>
    <t>Month</t>
  </si>
  <si>
    <t>Suggested tax saving %</t>
  </si>
  <si>
    <t>Amount moved to tax savings</t>
  </si>
  <si>
    <t>Tax savings balance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</si>
  <si>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</si>
  <si>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</si>
  <si>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</si>
  <si>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</si>
  <si>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</si>
  <si>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</si>
  <si>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</si>
  <si>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</si>
  <si>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</si>
  <si>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</si>
  <si>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</si>
  <si>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</si>
  <si>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Template 6: Monthly bookkeeping checklist</t>
  </si>
  <si>
    <t>Monthly bookkeeping task</t>
  </si>
  <si>
    <t>Completed?</t>
  </si>
  <si>
    <t>Notes</t>
  </si>
  <si>
    <t>Record all sales invoices issued</t>
  </si>
  <si>
    <t>Record all customer payments received</t>
  </si>
  <si>
    <t>Check unpaid invoices and follow up where needed</t>
  </si>
  <si>
    <t>Record cash sales</t>
  </si>
  <si>
    <t>Record bank transfer income</t>
  </si>
  <si>
    <t>Record card and online platform income</t>
  </si>
  <si>
    <t>Record all business expenses</t>
  </si>
  <si>
    <t>Upload or file receipts and invoices</t>
  </si>
  <si>
    <t>Record personally paid business costs</t>
  </si>
  <si>
    <t>Record drawings</t>
  </si>
  <si>
    <t>Record capital introduced</t>
  </si>
  <si>
    <t>Update mileage log</t>
  </si>
  <si>
    <t>Check mixed-use costs and private-use notes</t>
  </si>
  <si>
    <t>Reconcile the bank account</t>
  </si>
  <si>
    <t>Review VAT position, if registered</t>
  </si>
  <si>
    <t>Review payroll or subcontractor records, if relevant</t>
  </si>
  <si>
    <t>Move money to tax savings account</t>
  </si>
  <si>
    <t>Review profit and cash flow report</t>
  </si>
  <si>
    <t>Back up records</t>
  </si>
  <si>
    <t>Make notes for anything to ask an accountant or tutor</t>
  </si>
  <si>
    <t>Template 7: Year-end preparation checklist</t>
  </si>
  <si>
    <t>Year-end task</t>
  </si>
  <si>
    <t>Confirm all sales have been recorded</t>
  </si>
  <si>
    <t>Confirm all cash income has been recorded</t>
  </si>
  <si>
    <t>Check unpaid customer invoices</t>
  </si>
  <si>
    <t>Confirm all expenses have been recorded</t>
  </si>
  <si>
    <t>Check personally paid expenses</t>
  </si>
  <si>
    <t>Check drawings and capital introduced</t>
  </si>
  <si>
    <t>Complete final bank reconciliation</t>
  </si>
  <si>
    <t>Check supplier balances owed at year end</t>
  </si>
  <si>
    <t>Check customer balances owed at year end</t>
  </si>
  <si>
    <t>Review accruals</t>
  </si>
  <si>
    <t>Review prepayments</t>
  </si>
  <si>
    <t>Review equipment purchases</t>
  </si>
  <si>
    <t>Calculate depreciation for accounts, if used</t>
  </si>
  <si>
    <t>Review private-use adjustments</t>
  </si>
  <si>
    <t>Review disallowed expenses</t>
  </si>
  <si>
    <t>Check VAT returns agree to records, if registered</t>
  </si>
  <si>
    <t>Check payroll and CIS records, if relevant</t>
  </si>
  <si>
    <t>Prepare profit and loss account</t>
  </si>
  <si>
    <t>Prepare balance sheet-style summary</t>
  </si>
  <si>
    <t>Estimate taxable profit</t>
  </si>
  <si>
    <t>Prepare Self Assessment figures</t>
  </si>
  <si>
    <t>Save final reports and supporting documents</t>
  </si>
  <si>
    <t>Glossary quick reference</t>
  </si>
  <si>
    <t>Term</t>
  </si>
  <si>
    <t>Meaning</t>
  </si>
  <si>
    <t>Accrual</t>
  </si>
  <si>
    <t>A cost that belongs to the period but has not yet been paid or entered.</t>
  </si>
  <si>
    <t>Recording income when earned and expenses when incurred.</t>
  </si>
  <si>
    <t>Allowable expense</t>
  </si>
  <si>
    <t>A business cost that can be deducted when calculating profit for tax purposes.</t>
  </si>
  <si>
    <t>Asset</t>
  </si>
  <si>
    <t>Something the business has or controls, such as bank money, equipment, or customer balances.</t>
  </si>
  <si>
    <t>Bank reconciliation</t>
  </si>
  <si>
    <t>Checking bookkeeping records against the bank statement.</t>
  </si>
  <si>
    <t>Money or assets put into the business by the owner.</t>
  </si>
  <si>
    <t>Recording income when received and expenses when paid.</t>
  </si>
  <si>
    <t>Debit</t>
  </si>
  <si>
    <t>The left side of a bookkeeping entry.</t>
  </si>
  <si>
    <t>Credit</t>
  </si>
  <si>
    <t>The right side of a bookkeeping entry.</t>
  </si>
  <si>
    <t>Money or assets taken from the business by the owner for personal use.</t>
  </si>
  <si>
    <t>VAT paid to suppliers on business purchases.</t>
  </si>
  <si>
    <t>VAT charged to customers on sales.</t>
  </si>
  <si>
    <t>Payment on account</t>
  </si>
  <si>
    <t>An advance payment towards a future Self Assessment bill.</t>
  </si>
  <si>
    <t>Profit after tax adjustments.</t>
  </si>
  <si>
    <t>Completed answers and key calculations for the workbook</t>
  </si>
  <si>
    <t>Use this sheet after trying the chapter templates. It summarises the numeric answers and key treatment points.</t>
  </si>
  <si>
    <t>Chapter practice task answers</t>
  </si>
  <si>
    <t>Chapter</t>
  </si>
  <si>
    <t>Main answer</t>
  </si>
  <si>
    <t>Supporting calculation / treatment</t>
  </si>
  <si>
    <t>Profit £1,525; drawings £500</t>
  </si>
  <si>
    <t>£2,200 income − £675 expenses = £1,525. Transfer to personal account is drawings.</t>
  </si>
  <si>
    <t>Profit £929; drawings £400</t>
  </si>
  <si>
    <t>Income £1,200 − business costs £271 = £929. Source records include bank statement, cash sales log, receipts and provider statements.</t>
  </si>
  <si>
    <t>Cash basis income £1,450; unpaid £1,320; platform fee £28</t>
  </si>
  <si>
    <t>£750 + £300 + £160 + £280 − £40 = £1,450. Unpaid: £900 + £420.</t>
  </si>
  <si>
    <t>Allowable expenses £876; profit £3,724</t>
  </si>
  <si>
    <t>Fully allowable £660 + mixed-use £216 = £876. Profit £4,600 − £876.</t>
  </si>
  <si>
    <t>Cash basis profit £1,480; accruals profit £1,430</t>
  </si>
  <si>
    <t>Cash: £1,000 + £600 − £120. Accruals: £2,000 − £450 − £120.</t>
  </si>
  <si>
    <t>Bank £870; profit £270; closing capital £1,570</t>
  </si>
  <si>
    <t>Assets £1,570 = liabilities £0 + capital £1,570.</t>
  </si>
  <si>
    <t>Adjusted balances £2,117; difference £0</t>
  </si>
  <si>
    <t>Book: £1,875 + £280 + £35 − £9 − £64. Statement: £1,642 + £475.</t>
  </si>
  <si>
    <t>Output VAT £3,600; input VAT £954; VAT payable £2,646</t>
  </si>
  <si>
    <t>Input VAT: £700 + £180 + £60 + £14.</t>
  </si>
  <si>
    <t>Tom net pay £1,514; payroll HMRC £405; pension £133; Dan paid £1,370; CIS £280</t>
  </si>
  <si>
    <t>Net pay £1,900 − £220 − £90 − £76. CIS £1,400 × 20%.</t>
  </si>
  <si>
    <t>Business profit £37,070; taxable profit £38,300</t>
  </si>
  <si>
    <t>£37,070 + £1,050 + £1,200 + £180 + £300 − £1,500.</t>
  </si>
  <si>
    <t>Registration 5 Oct 2026; online/pay 31 Jan 2027; total due 31 Jan £6,300; second POA £2,100</t>
  </si>
  <si>
    <t>Balancing £4,200 plus first payment on account £2,100.</t>
  </si>
  <si>
    <t>Threshold uses gross income; start 6 Apr 2027; full-year estimated profit £21,700</t>
  </si>
  <si>
    <t>Cumulative fourth update: income £31,500, expenses £9,800.</t>
  </si>
  <si>
    <t>Profit £8,250; total assets £7,800; liabilities £1,150; closing capital £6,650</t>
  </si>
  <si>
    <t>Closing capital equals net assets.</t>
  </si>
  <si>
    <t>Income £1,430; expenses £576; profit £854; drawings £400; capital introduced £60</t>
  </si>
  <si>
    <t>Market stall fee is both expense and capital introduced because paid personally.</t>
  </si>
  <si>
    <t>Do not record misleading holiday/cash treatments; obtain authority before sharing records</t>
  </si>
  <si>
    <t>Record cash income, refuse misleading costs, agree scope, consider AML supervision/checks.</t>
  </si>
  <si>
    <t>VAT payable £10,300; VAT owed £2,500; accounting profit £46,450; taxable profit £44,050; SA bill £8,184.80; closing capital £20,150</t>
  </si>
  <si>
    <t>Net assets £20,150 equals closing capital.</t>
  </si>
  <si>
    <t>Chapter 17 exercise answers</t>
  </si>
  <si>
    <t>Exercise</t>
  </si>
  <si>
    <t>Calculation / note</t>
  </si>
  <si>
    <t>1 Invoice and sales record</t>
  </si>
  <si>
    <t>Amount charged £850; received £400; unpaid £450</t>
  </si>
  <si>
    <t>£850 − £400 = £450.</t>
  </si>
  <si>
    <t>2 Expense tracker</t>
  </si>
  <si>
    <t>Business expenses £168; drawings £300</t>
  </si>
  <si>
    <t>£72 + £48 + £30 + £18 = £168.</t>
  </si>
  <si>
    <t>3 Mileage log</t>
  </si>
  <si>
    <t>Mileage claim £23.40</t>
  </si>
  <si>
    <t>52 miles × £0.45.</t>
  </si>
  <si>
    <t>4 Bank reconciliation</t>
  </si>
  <si>
    <t>Adjusted book balance £2,075; adjusted statement balance £2,075; difference £0</t>
  </si>
  <si>
    <t>Book £1,940 + £150 − £15. Statement £1,875 + £200.</t>
  </si>
  <si>
    <t>5 Tax savings planner</t>
  </si>
  <si>
    <t>April £550; May £700; June £850; balance £2,100</t>
  </si>
  <si>
    <t>25% of income each month.</t>
  </si>
  <si>
    <t>6 Profit calculation</t>
  </si>
  <si>
    <t>Profit £3,240; drawings £1,400 separate</t>
  </si>
  <si>
    <t>£4,500 − £1,260 = £3,240.</t>
  </si>
  <si>
    <t>7 VAT calculation</t>
  </si>
  <si>
    <t>Output VAT £1,800; VAT payable £1,020</t>
  </si>
  <si>
    <t>£9,000 × 20% = £1,800; less input VAT £780.</t>
  </si>
  <si>
    <t>8 Year-end adjustment</t>
  </si>
  <si>
    <t>Insurance expense £900; prepayment £300</t>
  </si>
  <si>
    <t>£1,200 − £300 = £900.</t>
  </si>
  <si>
    <t>9 Taxable profit</t>
  </si>
  <si>
    <t>Taxable profit £31,100</t>
  </si>
  <si>
    <t>£31,600 + £700 − £1,200.</t>
  </si>
  <si>
    <t>10 Full monthly review</t>
  </si>
  <si>
    <t>Allowable expenses £642; profit £2,558; drawings £1,000 separate</t>
  </si>
  <si>
    <t>Phone business part £42; expenses £480 + £90 + £42 + £30.</t>
  </si>
  <si>
    <t>Key source 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</si>
</sst>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;[Red]\-\£#,##0.00"/>
  </numFmts>
  <fonts count="6">
    <font>
      <sz val="11"/>
      <name val="Carlito"/>
    </font>
    <font>
      <b/>
      <sz val="16"/>
      <color rgb="FFFFFFFF"/>
      <name val="Carlito"/>
    </font>
    <font>
      <i/>
      <sz val="11"/>
      <color rgb="FF1F4E79"/>
      <name val="Carlito"/>
    </font>
    <font>
      <b/>
      <sz val="11"/>
      <color rgb="FF000000"/>
      <name val="Carlito"/>
    </font>
    <font>
      <b/>
      <sz val="11"/>
      <color rgb="FFFFFFFF"/>
      <name val="Carlito"/>
    </font>
    <font>
      <i/>
      <sz val="11"/>
      <color rgb="FF7F4128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B4C6E7"/>
      </patternFill>
    </fill>
    <fill>
      <patternFill patternType="solid">
        <fgColor rgb="FFF2F2F2"/>
      </patternFill>
    </fill>
    <fill>
      <patternFill patternType="solid">
        <fgColor rgb="FF305496"/>
      </patternFill>
    </fill>
    <fill>
      <patternFill patternType="solid">
        <fgColor rgb="FFF8CBAD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0" fillId="8" borderId="0" xfId="0" applyFill="1"/>
    <xf numFmtId="0" fontId="0" fillId="9" borderId="0" xfId="0" applyFill="1"/>
    <xf numFmtId="0" fontId="0" fillId="8" borderId="0" xfId="0" applyFill="1" applyAlignment="1">
      <alignment wrapText="1"/>
    </xf>
    <xf numFmtId="9" fontId="0" fillId="8" borderId="0" xfId="0" applyNumberFormat="1" applyFill="1"/>
    <xf numFmtId="0" fontId="0" fillId="0" borderId="0" xfId="0" applyAlignment="1">
      <alignment vertical="top"/>
    </xf>
    <xf numFmtId="164" fontId="0" fillId="8" borderId="0" xfId="0" applyNumberFormat="1" applyFill="1"/>
    <xf numFmtId="164" fontId="0" fillId="9" borderId="0" xfId="0" applyNumberFormat="1" applyFill="1"/>
    <xf numFmtId="164" fontId="0" fillId="0" borderId="0" xfId="0" applyNumberFormat="1"/>
    <xf numFmtId="164" fontId="3" fillId="4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/>
    </xf>
    <xf numFmtId="0" fontId="0" fillId="5" borderId="0" xfId="0" applyFill="1" applyAlignment="1">
      <alignment wrapText="1"/>
    </xf>
    <xf numFmtId="164" fontId="1" fillId="2" borderId="0" xfId="0" applyNumberFormat="1" applyFont="1" applyFill="1" applyAlignment="1">
      <alignment horizontal="center" vertical="top" wrapText="1"/>
    </xf>
    <xf numFmtId="0" fontId="5" fillId="7" borderId="0" xfId="0" applyFont="1" applyFill="1" applyAlignment="1">
      <alignment wrapText="1"/>
    </xf>
    <xf numFmtId="164" fontId="4" fillId="6" borderId="0" xfId="0" applyNumberFormat="1" applyFont="1" applyFill="1" applyAlignment="1">
      <alignment horizontal="left" vertical="center"/>
    </xf>
    <xf numFmtId="9" fontId="1" fillId="2" borderId="0" xfId="0" applyNumberFormat="1" applyFont="1" applyFill="1" applyAlignment="1">
      <alignment horizontal="center" vertical="top" wrapText="1"/>
    </xf>
  </cellXfs>
  <cellStyles count="1">
    <cellStyle name="Normal" xfId="0" builtinId="0"/>
  </cellStyles>
  <dxfs count="4"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Amount</c:v>
          </c:tx>
          <c:invertIfNegative val="1"/>
          <c:cat>
            <c:strRef>
              <c:f>'Ch16 Full Case Study'!$A$118:$A$122</c:f>
              <c:strCache>
                <c:ptCount val="5"/>
                <c:pt idx="0">
                  <c:v>Net sales</c:v>
                </c:pt>
                <c:pt idx="1">
                  <c:v>Adjusted expenses</c:v>
                </c:pt>
                <c:pt idx="2">
                  <c:v>Accounting profit</c:v>
                </c:pt>
                <c:pt idx="3">
                  <c:v>Taxable profit estimate</c:v>
                </c:pt>
                <c:pt idx="4">
                  <c:v>Estimated Self Assessment bill</c:v>
                </c:pt>
              </c:strCache>
            </c:strRef>
          </c:cat>
          <c:val>
            <c:numRef>
              <c:f>'Ch16 Full Case Study'!$B$118:$B$122</c:f>
              <c:numCache>
                <c:formatCode>\£#,##0.00;[Red]\-\£#,##0.00</c:formatCode>
                <c:ptCount val="5"/>
                <c:pt idx="0">
                  <c:v>72000</c:v>
                </c:pt>
                <c:pt idx="1">
                  <c:v>25550</c:v>
                </c:pt>
                <c:pt idx="2">
                  <c:v>46450</c:v>
                </c:pt>
                <c:pt idx="3">
                  <c:v>44050</c:v>
                </c:pt>
                <c:pt idx="4">
                  <c:v>8184.8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E-4D18-94A1-CF606C8E1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.00;[Red]\-\£#,##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116</xdr:row>
      <xdr:rowOff>0</xdr:rowOff>
    </xdr:from>
    <xdr:to>
      <xdr:col>11</xdr:col>
      <xdr:colOff>0</xdr:colOff>
      <xdr:row>132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opLeftCell="A2" workbookViewId="0">
      <selection sqref="A1:I1"/>
    </sheetView>
  </sheetViews>
  <sheetFormatPr defaultRowHeight="14.25"/>
  <cols>
    <col min="1" max="1" width="34" customWidth="1"/>
    <col min="2" max="9" width="28" customWidth="1"/>
  </cols>
  <sheetData>
    <row r="1" spans="1:26" ht="27.9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4" spans="1:26" ht="57.95" customHeight="1">
      <c r="A4" s="1" t="s">
        <v>2</v>
      </c>
      <c r="B4" s="14" t="s">
        <v>3</v>
      </c>
      <c r="C4" s="14"/>
      <c r="D4" s="14"/>
      <c r="E4" s="14"/>
      <c r="F4" s="14"/>
      <c r="G4" s="14"/>
      <c r="H4" s="14"/>
      <c r="I4" s="14"/>
    </row>
    <row r="5" spans="1:26" ht="57.95" customHeight="1">
      <c r="A5" s="1" t="s">
        <v>4</v>
      </c>
      <c r="B5" s="14" t="s">
        <v>5</v>
      </c>
      <c r="C5" s="14"/>
      <c r="D5" s="14"/>
      <c r="E5" s="14"/>
      <c r="F5" s="14"/>
      <c r="G5" s="14"/>
      <c r="H5" s="14"/>
      <c r="I5" s="14"/>
    </row>
    <row r="6" spans="1:26" ht="57.95" customHeight="1">
      <c r="A6" s="1" t="s">
        <v>6</v>
      </c>
      <c r="B6" s="14" t="s">
        <v>7</v>
      </c>
      <c r="C6" s="14"/>
      <c r="D6" s="14"/>
      <c r="E6" s="14"/>
      <c r="F6" s="14"/>
      <c r="G6" s="14"/>
      <c r="H6" s="14"/>
      <c r="I6" s="14"/>
    </row>
    <row r="8" spans="1:26" ht="15">
      <c r="A8" s="13" t="s">
        <v>8</v>
      </c>
      <c r="B8" s="13"/>
      <c r="C8" s="13"/>
      <c r="D8" s="13"/>
      <c r="E8" s="13"/>
      <c r="F8" s="13"/>
      <c r="G8" s="13"/>
      <c r="H8" s="13"/>
      <c r="I8" s="13"/>
    </row>
    <row r="9" spans="1:26" ht="15">
      <c r="A9" s="1" t="s">
        <v>9</v>
      </c>
      <c r="B9" s="1" t="s">
        <v>10</v>
      </c>
    </row>
    <row r="10" spans="1:26">
      <c r="A10" t="s">
        <v>11</v>
      </c>
      <c r="B10" t="s">
        <v>12</v>
      </c>
    </row>
    <row r="11" spans="1:26">
      <c r="A11" t="s">
        <v>13</v>
      </c>
      <c r="B11" t="s">
        <v>14</v>
      </c>
    </row>
    <row r="12" spans="1:26">
      <c r="A12" t="s">
        <v>15</v>
      </c>
      <c r="B12" t="s">
        <v>16</v>
      </c>
    </row>
    <row r="13" spans="1:26">
      <c r="A13" t="s">
        <v>17</v>
      </c>
      <c r="B13" t="s">
        <v>18</v>
      </c>
    </row>
    <row r="14" spans="1:26">
      <c r="A14" t="s">
        <v>19</v>
      </c>
      <c r="B14" t="s">
        <v>20</v>
      </c>
    </row>
    <row r="15" spans="1:26">
      <c r="A15" t="s">
        <v>21</v>
      </c>
      <c r="B15" t="s">
        <v>22</v>
      </c>
    </row>
    <row r="16" spans="1:26">
      <c r="A16" t="s">
        <v>23</v>
      </c>
      <c r="B16" t="s">
        <v>24</v>
      </c>
    </row>
    <row r="17" spans="1:9">
      <c r="A17" t="s">
        <v>25</v>
      </c>
      <c r="B17" t="s">
        <v>26</v>
      </c>
    </row>
    <row r="18" spans="1:9">
      <c r="A18" t="s">
        <v>27</v>
      </c>
      <c r="B18" t="s">
        <v>28</v>
      </c>
    </row>
    <row r="19" spans="1:9">
      <c r="A19" t="s">
        <v>29</v>
      </c>
      <c r="B19" t="s">
        <v>30</v>
      </c>
    </row>
    <row r="20" spans="1:9">
      <c r="A20" t="s">
        <v>31</v>
      </c>
      <c r="B20" t="s">
        <v>32</v>
      </c>
    </row>
    <row r="21" spans="1:9">
      <c r="A21" t="s">
        <v>33</v>
      </c>
      <c r="B21" t="s">
        <v>34</v>
      </c>
    </row>
    <row r="22" spans="1:9">
      <c r="A22" t="s">
        <v>35</v>
      </c>
      <c r="B22" t="s">
        <v>36</v>
      </c>
    </row>
    <row r="23" spans="1:9">
      <c r="A23" t="s">
        <v>37</v>
      </c>
      <c r="B23" t="s">
        <v>38</v>
      </c>
    </row>
    <row r="24" spans="1:9">
      <c r="A24" t="s">
        <v>39</v>
      </c>
      <c r="B24" t="s">
        <v>40</v>
      </c>
    </row>
    <row r="25" spans="1:9">
      <c r="A25" t="s">
        <v>41</v>
      </c>
      <c r="B25" t="s">
        <v>42</v>
      </c>
    </row>
    <row r="26" spans="1:9">
      <c r="A26" t="s">
        <v>43</v>
      </c>
      <c r="B26" t="s">
        <v>44</v>
      </c>
    </row>
    <row r="27" spans="1:9">
      <c r="A27" t="s">
        <v>45</v>
      </c>
      <c r="B27" t="s">
        <v>46</v>
      </c>
    </row>
    <row r="30" spans="1:9" ht="15">
      <c r="A30" s="13" t="s">
        <v>47</v>
      </c>
      <c r="B30" s="13"/>
      <c r="C30" s="13"/>
      <c r="D30" s="13"/>
      <c r="E30" s="13"/>
      <c r="F30" s="13"/>
      <c r="G30" s="13"/>
      <c r="H30" s="13"/>
      <c r="I30" s="13"/>
    </row>
    <row r="31" spans="1:9" ht="15">
      <c r="A31" s="1" t="s">
        <v>48</v>
      </c>
      <c r="B31" s="1" t="s">
        <v>49</v>
      </c>
    </row>
    <row r="32" spans="1:9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</sheetData>
  <mergeCells count="7">
    <mergeCell ref="A1:I1"/>
    <mergeCell ref="A2:I2"/>
    <mergeCell ref="A8:I8"/>
    <mergeCell ref="A30:I30"/>
    <mergeCell ref="B4:I4"/>
    <mergeCell ref="B5:I5"/>
    <mergeCell ref="B6:I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2"/>
  <sheetViews>
    <sheetView workbookViewId="0">
      <selection sqref="A1:I1"/>
    </sheetView>
  </sheetViews>
  <sheetFormatPr defaultRowHeight="14.25"/>
  <cols>
    <col min="1" max="1" width="44" customWidth="1"/>
    <col min="2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313</v>
      </c>
      <c r="B1" s="15"/>
      <c r="C1" s="11"/>
      <c r="D1" s="11"/>
      <c r="E1" s="11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314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315</v>
      </c>
      <c r="B5" s="13"/>
      <c r="C5" s="13"/>
      <c r="D5" s="13"/>
      <c r="E5" s="13"/>
      <c r="F5" s="13"/>
      <c r="G5" s="13"/>
      <c r="H5" s="13"/>
    </row>
    <row r="6" spans="1:26" ht="15">
      <c r="A6" s="1" t="s">
        <v>315</v>
      </c>
      <c r="B6" s="1" t="s">
        <v>75</v>
      </c>
    </row>
    <row r="7" spans="1:26">
      <c r="A7" t="s">
        <v>316</v>
      </c>
      <c r="B7" s="7">
        <v>1900</v>
      </c>
    </row>
    <row r="8" spans="1:26">
      <c r="A8" t="s">
        <v>317</v>
      </c>
      <c r="B8" s="7">
        <v>220</v>
      </c>
    </row>
    <row r="9" spans="1:26">
      <c r="A9" t="s">
        <v>318</v>
      </c>
      <c r="B9" s="7">
        <v>90</v>
      </c>
    </row>
    <row r="10" spans="1:26">
      <c r="A10" t="s">
        <v>319</v>
      </c>
      <c r="B10" s="7">
        <v>76</v>
      </c>
    </row>
    <row r="11" spans="1:26">
      <c r="A11" t="s">
        <v>320</v>
      </c>
      <c r="B11" s="8">
        <f>B7-B8-B9-B10</f>
        <v>1514</v>
      </c>
    </row>
    <row r="12" spans="1:26">
      <c r="B12" s="9"/>
    </row>
    <row r="13" spans="1:26">
      <c r="B13" s="9"/>
    </row>
    <row r="14" spans="1:26" ht="15">
      <c r="A14" s="13" t="s">
        <v>321</v>
      </c>
      <c r="B14" s="17"/>
      <c r="C14" s="13"/>
      <c r="D14" s="13"/>
      <c r="E14" s="13"/>
      <c r="F14" s="13"/>
      <c r="G14" s="13"/>
      <c r="H14" s="13"/>
    </row>
    <row r="15" spans="1:26" ht="15">
      <c r="A15" s="1" t="s">
        <v>321</v>
      </c>
      <c r="B15" s="10" t="s">
        <v>75</v>
      </c>
    </row>
    <row r="16" spans="1:26">
      <c r="A16" t="s">
        <v>322</v>
      </c>
      <c r="B16" s="8">
        <f>B8</f>
        <v>220</v>
      </c>
    </row>
    <row r="17" spans="1:8">
      <c r="A17" t="s">
        <v>323</v>
      </c>
      <c r="B17" s="8">
        <f>B9</f>
        <v>90</v>
      </c>
    </row>
    <row r="18" spans="1:8">
      <c r="A18" t="s">
        <v>324</v>
      </c>
      <c r="B18" s="7">
        <v>95</v>
      </c>
    </row>
    <row r="19" spans="1:8">
      <c r="A19" t="s">
        <v>325</v>
      </c>
      <c r="B19" s="8">
        <f>SUM(B16:B18)</f>
        <v>405</v>
      </c>
    </row>
    <row r="20" spans="1:8">
      <c r="B20" s="9"/>
    </row>
    <row r="21" spans="1:8">
      <c r="B21" s="9"/>
    </row>
    <row r="22" spans="1:8" ht="15">
      <c r="A22" s="13" t="s">
        <v>326</v>
      </c>
      <c r="B22" s="17"/>
      <c r="C22" s="13"/>
      <c r="D22" s="13"/>
      <c r="E22" s="13"/>
      <c r="F22" s="13"/>
      <c r="G22" s="13"/>
      <c r="H22" s="13"/>
    </row>
    <row r="23" spans="1:8" ht="15">
      <c r="A23" s="1" t="s">
        <v>326</v>
      </c>
      <c r="B23" s="10" t="s">
        <v>75</v>
      </c>
    </row>
    <row r="24" spans="1:8">
      <c r="A24" t="s">
        <v>327</v>
      </c>
      <c r="B24" s="8">
        <f>B10</f>
        <v>76</v>
      </c>
    </row>
    <row r="25" spans="1:8">
      <c r="A25" t="s">
        <v>328</v>
      </c>
      <c r="B25" s="7">
        <v>57</v>
      </c>
    </row>
    <row r="26" spans="1:8">
      <c r="A26" t="s">
        <v>329</v>
      </c>
      <c r="B26" s="8">
        <f>SUM(B24:B25)</f>
        <v>133</v>
      </c>
    </row>
    <row r="27" spans="1:8">
      <c r="B27" s="9"/>
    </row>
    <row r="28" spans="1:8">
      <c r="B28" s="9"/>
    </row>
    <row r="29" spans="1:8" ht="15">
      <c r="A29" s="13" t="s">
        <v>330</v>
      </c>
      <c r="B29" s="17"/>
      <c r="C29" s="13"/>
      <c r="D29" s="13"/>
      <c r="E29" s="13"/>
      <c r="F29" s="13"/>
      <c r="G29" s="13"/>
      <c r="H29" s="13"/>
    </row>
    <row r="30" spans="1:8" ht="15">
      <c r="A30" s="1" t="s">
        <v>330</v>
      </c>
      <c r="B30" s="10" t="s">
        <v>75</v>
      </c>
    </row>
    <row r="31" spans="1:8">
      <c r="A31" t="s">
        <v>331</v>
      </c>
      <c r="B31" s="7">
        <v>1400</v>
      </c>
    </row>
    <row r="32" spans="1:8">
      <c r="A32" t="s">
        <v>332</v>
      </c>
      <c r="B32" s="5">
        <v>0.2</v>
      </c>
    </row>
    <row r="33" spans="1:8">
      <c r="A33" t="s">
        <v>333</v>
      </c>
      <c r="B33" s="8">
        <f>B31*B32</f>
        <v>280</v>
      </c>
    </row>
    <row r="34" spans="1:8">
      <c r="A34" t="s">
        <v>334</v>
      </c>
      <c r="B34" s="7">
        <v>250</v>
      </c>
    </row>
    <row r="35" spans="1:8">
      <c r="A35" t="s">
        <v>335</v>
      </c>
      <c r="B35" s="8">
        <f>B31+B34-B33</f>
        <v>1370</v>
      </c>
    </row>
    <row r="36" spans="1:8">
      <c r="B36" s="9"/>
    </row>
    <row r="37" spans="1:8">
      <c r="B37" s="9"/>
    </row>
    <row r="38" spans="1:8" ht="15">
      <c r="A38" s="13" t="s">
        <v>336</v>
      </c>
      <c r="B38" s="17"/>
      <c r="C38" s="13"/>
      <c r="D38" s="13"/>
      <c r="E38" s="13"/>
      <c r="F38" s="13"/>
      <c r="G38" s="13"/>
      <c r="H38" s="13"/>
    </row>
    <row r="39" spans="1:8" ht="15">
      <c r="A39" s="1" t="s">
        <v>337</v>
      </c>
      <c r="B39" s="10" t="s">
        <v>75</v>
      </c>
    </row>
    <row r="40" spans="1:8">
      <c r="A40" t="s">
        <v>320</v>
      </c>
      <c r="B40" s="8">
        <f>B11</f>
        <v>1514</v>
      </c>
    </row>
    <row r="41" spans="1:8">
      <c r="A41" t="s">
        <v>338</v>
      </c>
      <c r="B41" s="8">
        <f>B19</f>
        <v>405</v>
      </c>
    </row>
    <row r="42" spans="1:8">
      <c r="A42" t="s">
        <v>329</v>
      </c>
      <c r="B42" s="8">
        <f>B26</f>
        <v>133</v>
      </c>
    </row>
    <row r="43" spans="1:8">
      <c r="A43" t="s">
        <v>335</v>
      </c>
      <c r="B43" s="8">
        <f>B35</f>
        <v>1370</v>
      </c>
    </row>
    <row r="44" spans="1:8">
      <c r="A44" t="s">
        <v>339</v>
      </c>
      <c r="B44" s="8">
        <f>B33</f>
        <v>280</v>
      </c>
    </row>
    <row r="47" spans="1:8" ht="30">
      <c r="A47" s="1" t="s">
        <v>98</v>
      </c>
      <c r="B47" s="1" t="s">
        <v>99</v>
      </c>
    </row>
    <row r="48" spans="1:8" ht="44.1" customHeight="1">
      <c r="A48" t="s">
        <v>340</v>
      </c>
      <c r="B48" s="4"/>
    </row>
    <row r="49" spans="1:2" ht="44.1" customHeight="1">
      <c r="A49" t="s">
        <v>341</v>
      </c>
      <c r="B49" s="4"/>
    </row>
    <row r="50" spans="1:2" ht="44.1" customHeight="1">
      <c r="A50" t="s">
        <v>342</v>
      </c>
      <c r="B50" s="4"/>
    </row>
    <row r="51" spans="1:2" ht="44.1" customHeight="1">
      <c r="A51" t="s">
        <v>343</v>
      </c>
      <c r="B51" s="4"/>
    </row>
    <row r="52" spans="1:2" ht="44.1" customHeight="1">
      <c r="A52" t="s">
        <v>344</v>
      </c>
      <c r="B52" s="4"/>
    </row>
  </sheetData>
  <mergeCells count="8">
    <mergeCell ref="A22:H22"/>
    <mergeCell ref="A29:H29"/>
    <mergeCell ref="A38:H38"/>
    <mergeCell ref="A1:I1"/>
    <mergeCell ref="A2:I2"/>
    <mergeCell ref="A3:I3"/>
    <mergeCell ref="A5:H5"/>
    <mergeCell ref="A14:H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48"/>
  <sheetViews>
    <sheetView workbookViewId="0"/>
  </sheetViews>
  <sheetFormatPr defaultRowHeight="14.25"/>
  <cols>
    <col min="1" max="1" width="48" customWidth="1"/>
    <col min="2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345</v>
      </c>
      <c r="B1" s="15"/>
      <c r="C1" s="15"/>
      <c r="D1" s="15"/>
      <c r="E1" s="11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346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347</v>
      </c>
      <c r="B5" s="13"/>
      <c r="C5" s="13"/>
      <c r="D5" s="13"/>
      <c r="E5" s="13"/>
      <c r="F5" s="13"/>
      <c r="G5" s="13"/>
      <c r="H5" s="13"/>
    </row>
    <row r="6" spans="1:26" ht="15">
      <c r="A6" s="1" t="s">
        <v>347</v>
      </c>
      <c r="B6" s="1" t="s">
        <v>75</v>
      </c>
    </row>
    <row r="7" spans="1:26">
      <c r="A7" t="s">
        <v>348</v>
      </c>
      <c r="B7" s="7">
        <v>58000</v>
      </c>
      <c r="C7" s="9"/>
      <c r="D7" s="9"/>
    </row>
    <row r="8" spans="1:26">
      <c r="A8" t="s">
        <v>349</v>
      </c>
      <c r="B8" s="7">
        <v>20930</v>
      </c>
      <c r="C8" s="9"/>
      <c r="D8" s="9"/>
    </row>
    <row r="9" spans="1:26">
      <c r="A9" t="s">
        <v>350</v>
      </c>
      <c r="B9" s="8">
        <f>B7-B8</f>
        <v>37070</v>
      </c>
      <c r="C9" s="9"/>
      <c r="D9" s="9"/>
    </row>
    <row r="10" spans="1:26">
      <c r="B10" s="9"/>
      <c r="C10" s="9"/>
      <c r="D10" s="9"/>
    </row>
    <row r="11" spans="1:26">
      <c r="B11" s="9"/>
      <c r="C11" s="9"/>
      <c r="D11" s="9"/>
    </row>
    <row r="12" spans="1:26" ht="15">
      <c r="A12" s="13" t="s">
        <v>351</v>
      </c>
      <c r="B12" s="17"/>
      <c r="C12" s="17"/>
      <c r="D12" s="17"/>
      <c r="E12" s="13"/>
      <c r="F12" s="13"/>
      <c r="G12" s="13"/>
      <c r="H12" s="13"/>
    </row>
    <row r="13" spans="1:26" ht="15">
      <c r="A13" s="1" t="s">
        <v>351</v>
      </c>
      <c r="B13" s="10" t="s">
        <v>167</v>
      </c>
      <c r="C13" s="10" t="s">
        <v>352</v>
      </c>
      <c r="D13" s="10" t="s">
        <v>75</v>
      </c>
    </row>
    <row r="14" spans="1:26">
      <c r="A14" t="s">
        <v>353</v>
      </c>
      <c r="B14" s="7">
        <v>4200</v>
      </c>
      <c r="C14" s="5">
        <v>0.25</v>
      </c>
      <c r="D14" s="8">
        <f>B14*C14</f>
        <v>1050</v>
      </c>
    </row>
    <row r="15" spans="1:26">
      <c r="B15" s="9"/>
      <c r="C15" s="9"/>
      <c r="D15" s="9"/>
    </row>
    <row r="16" spans="1:26">
      <c r="B16" s="9"/>
      <c r="C16" s="9"/>
      <c r="D16" s="9"/>
    </row>
    <row r="17" spans="1:8" ht="15">
      <c r="A17" s="13" t="s">
        <v>354</v>
      </c>
      <c r="B17" s="17"/>
      <c r="C17" s="17"/>
      <c r="D17" s="17"/>
      <c r="E17" s="13"/>
      <c r="F17" s="13"/>
      <c r="G17" s="13"/>
      <c r="H17" s="13"/>
    </row>
    <row r="18" spans="1:8" ht="15">
      <c r="A18" s="1" t="s">
        <v>355</v>
      </c>
      <c r="B18" s="10" t="s">
        <v>91</v>
      </c>
      <c r="C18" s="10" t="s">
        <v>75</v>
      </c>
      <c r="D18" s="9"/>
    </row>
    <row r="19" spans="1:8">
      <c r="A19" t="s">
        <v>356</v>
      </c>
      <c r="B19" s="7" t="s">
        <v>357</v>
      </c>
      <c r="C19" s="8">
        <f>D14</f>
        <v>1050</v>
      </c>
      <c r="D19" s="9"/>
    </row>
    <row r="20" spans="1:8">
      <c r="A20" t="s">
        <v>358</v>
      </c>
      <c r="B20" s="7" t="s">
        <v>357</v>
      </c>
      <c r="C20" s="7">
        <v>1200</v>
      </c>
      <c r="D20" s="9"/>
    </row>
    <row r="21" spans="1:8">
      <c r="A21" t="s">
        <v>359</v>
      </c>
      <c r="B21" s="7" t="s">
        <v>357</v>
      </c>
      <c r="C21" s="7">
        <v>180</v>
      </c>
      <c r="D21" s="9"/>
    </row>
    <row r="22" spans="1:8">
      <c r="A22" t="s">
        <v>184</v>
      </c>
      <c r="B22" s="7" t="s">
        <v>357</v>
      </c>
      <c r="C22" s="7">
        <v>300</v>
      </c>
      <c r="D22" s="9"/>
    </row>
    <row r="23" spans="1:8">
      <c r="A23" t="s">
        <v>66</v>
      </c>
      <c r="B23" s="7" t="s">
        <v>360</v>
      </c>
      <c r="C23" s="7">
        <v>1500</v>
      </c>
      <c r="D23" s="9"/>
    </row>
    <row r="24" spans="1:8">
      <c r="B24" s="9"/>
      <c r="C24" s="9"/>
      <c r="D24" s="9"/>
    </row>
    <row r="25" spans="1:8">
      <c r="B25" s="9"/>
      <c r="C25" s="9"/>
      <c r="D25" s="9"/>
    </row>
    <row r="26" spans="1:8" ht="15">
      <c r="A26" s="13" t="s">
        <v>361</v>
      </c>
      <c r="B26" s="17"/>
      <c r="C26" s="17"/>
      <c r="D26" s="17"/>
      <c r="E26" s="13"/>
      <c r="F26" s="13"/>
      <c r="G26" s="13"/>
      <c r="H26" s="13"/>
    </row>
    <row r="27" spans="1:8" ht="15">
      <c r="A27" s="1" t="s">
        <v>361</v>
      </c>
      <c r="B27" s="10" t="s">
        <v>75</v>
      </c>
      <c r="C27" s="9"/>
      <c r="D27" s="9"/>
    </row>
    <row r="28" spans="1:8">
      <c r="A28" t="s">
        <v>350</v>
      </c>
      <c r="B28" s="8">
        <f>B9</f>
        <v>37070</v>
      </c>
      <c r="C28" s="9"/>
      <c r="D28" s="9"/>
    </row>
    <row r="29" spans="1:8">
      <c r="A29" t="s">
        <v>362</v>
      </c>
      <c r="B29" s="8">
        <f>C19</f>
        <v>1050</v>
      </c>
      <c r="C29" s="9"/>
      <c r="D29" s="9"/>
    </row>
    <row r="30" spans="1:8">
      <c r="A30" t="s">
        <v>363</v>
      </c>
      <c r="B30" s="8">
        <f>C20</f>
        <v>1200</v>
      </c>
      <c r="C30" s="9"/>
      <c r="D30" s="9"/>
    </row>
    <row r="31" spans="1:8">
      <c r="A31" t="s">
        <v>364</v>
      </c>
      <c r="B31" s="8">
        <f>C21</f>
        <v>180</v>
      </c>
      <c r="C31" s="9"/>
      <c r="D31" s="9"/>
    </row>
    <row r="32" spans="1:8">
      <c r="A32" t="s">
        <v>365</v>
      </c>
      <c r="B32" s="8">
        <f>C22</f>
        <v>300</v>
      </c>
      <c r="C32" s="9"/>
      <c r="D32" s="9"/>
    </row>
    <row r="33" spans="1:8">
      <c r="A33" t="s">
        <v>366</v>
      </c>
      <c r="B33" s="8">
        <f>C23</f>
        <v>1500</v>
      </c>
      <c r="C33" s="9"/>
      <c r="D33" s="9"/>
    </row>
    <row r="34" spans="1:8">
      <c r="A34" t="s">
        <v>367</v>
      </c>
      <c r="B34" s="8">
        <f>B28+B29+B30+B31+B32-B33</f>
        <v>38300</v>
      </c>
      <c r="C34" s="9"/>
      <c r="D34" s="9"/>
    </row>
    <row r="35" spans="1:8">
      <c r="B35" s="9"/>
      <c r="C35" s="9"/>
      <c r="D35" s="9"/>
    </row>
    <row r="36" spans="1:8">
      <c r="B36" s="9"/>
      <c r="C36" s="9"/>
      <c r="D36" s="9"/>
    </row>
    <row r="37" spans="1:8" ht="15">
      <c r="A37" s="13" t="s">
        <v>368</v>
      </c>
      <c r="B37" s="17"/>
      <c r="C37" s="17"/>
      <c r="D37" s="17"/>
      <c r="E37" s="13"/>
      <c r="F37" s="13"/>
      <c r="G37" s="13"/>
      <c r="H37" s="13"/>
    </row>
    <row r="38" spans="1:8" ht="15">
      <c r="A38" s="1" t="s">
        <v>369</v>
      </c>
      <c r="B38" s="10" t="s">
        <v>75</v>
      </c>
      <c r="C38" s="10" t="s">
        <v>91</v>
      </c>
      <c r="D38" s="9"/>
    </row>
    <row r="39" spans="1:8">
      <c r="A39" t="s">
        <v>370</v>
      </c>
      <c r="B39" s="7">
        <v>24000</v>
      </c>
      <c r="C39" s="7" t="s">
        <v>371</v>
      </c>
      <c r="D39" s="9"/>
    </row>
    <row r="40" spans="1:8">
      <c r="A40" t="s">
        <v>372</v>
      </c>
      <c r="B40" s="7">
        <v>2000</v>
      </c>
      <c r="C40" s="7" t="s">
        <v>373</v>
      </c>
      <c r="D40" s="9"/>
    </row>
    <row r="43" spans="1:8" ht="30">
      <c r="A43" s="1" t="s">
        <v>98</v>
      </c>
      <c r="B43" s="1" t="s">
        <v>99</v>
      </c>
    </row>
    <row r="44" spans="1:8" ht="44.1" customHeight="1">
      <c r="A44" t="s">
        <v>374</v>
      </c>
      <c r="B44" s="4"/>
    </row>
    <row r="45" spans="1:8" ht="44.1" customHeight="1">
      <c r="A45" t="s">
        <v>375</v>
      </c>
      <c r="B45" s="4"/>
    </row>
    <row r="46" spans="1:8" ht="44.1" customHeight="1">
      <c r="A46" t="s">
        <v>376</v>
      </c>
      <c r="B46" s="4"/>
    </row>
    <row r="47" spans="1:8" ht="44.1" customHeight="1">
      <c r="A47" t="s">
        <v>377</v>
      </c>
      <c r="B47" s="4"/>
    </row>
    <row r="48" spans="1:8" ht="44.1" customHeight="1">
      <c r="A48" t="s">
        <v>378</v>
      </c>
      <c r="B48" s="4"/>
    </row>
  </sheetData>
  <mergeCells count="8">
    <mergeCell ref="A17:H17"/>
    <mergeCell ref="A26:H26"/>
    <mergeCell ref="A37:H37"/>
    <mergeCell ref="A1:I1"/>
    <mergeCell ref="A2:I2"/>
    <mergeCell ref="A3:I3"/>
    <mergeCell ref="A5:H5"/>
    <mergeCell ref="A12:H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40"/>
  <sheetViews>
    <sheetView workbookViewId="0"/>
  </sheetViews>
  <sheetFormatPr defaultRowHeight="14.25"/>
  <cols>
    <col min="1" max="1" width="56" customWidth="1"/>
    <col min="2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379</v>
      </c>
      <c r="B1" s="15"/>
      <c r="C1" s="11"/>
      <c r="D1" s="11"/>
      <c r="E1" s="11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380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381</v>
      </c>
      <c r="B5" s="13"/>
      <c r="C5" s="13"/>
      <c r="D5" s="13"/>
      <c r="E5" s="13"/>
      <c r="F5" s="13"/>
      <c r="G5" s="13"/>
      <c r="H5" s="13"/>
    </row>
    <row r="6" spans="1:26" ht="30">
      <c r="A6" s="1" t="s">
        <v>382</v>
      </c>
      <c r="B6" s="1" t="s">
        <v>383</v>
      </c>
    </row>
    <row r="7" spans="1:26">
      <c r="A7" t="s">
        <v>384</v>
      </c>
      <c r="B7" s="2" t="s">
        <v>385</v>
      </c>
    </row>
    <row r="8" spans="1:26">
      <c r="A8" t="s">
        <v>386</v>
      </c>
      <c r="B8" s="2" t="s">
        <v>387</v>
      </c>
    </row>
    <row r="11" spans="1:26" ht="15">
      <c r="A11" s="13" t="s">
        <v>388</v>
      </c>
      <c r="B11" s="13"/>
      <c r="C11" s="13"/>
      <c r="D11" s="13"/>
      <c r="E11" s="13"/>
      <c r="F11" s="13"/>
      <c r="G11" s="13"/>
      <c r="H11" s="13"/>
    </row>
    <row r="12" spans="1:26" ht="15">
      <c r="A12" s="1" t="s">
        <v>388</v>
      </c>
      <c r="B12" s="1" t="s">
        <v>75</v>
      </c>
    </row>
    <row r="13" spans="1:26">
      <c r="A13" t="s">
        <v>389</v>
      </c>
      <c r="B13" s="7">
        <v>4200</v>
      </c>
    </row>
    <row r="14" spans="1:26">
      <c r="A14" t="s">
        <v>390</v>
      </c>
      <c r="B14" s="7">
        <v>0</v>
      </c>
    </row>
    <row r="15" spans="1:26">
      <c r="A15" t="s">
        <v>391</v>
      </c>
      <c r="B15" s="8">
        <f>B13-B14</f>
        <v>4200</v>
      </c>
    </row>
    <row r="16" spans="1:26">
      <c r="B16" s="9"/>
    </row>
    <row r="17" spans="1:8">
      <c r="B17" s="9"/>
    </row>
    <row r="18" spans="1:8" ht="15">
      <c r="A18" s="13" t="s">
        <v>392</v>
      </c>
      <c r="B18" s="17"/>
      <c r="C18" s="13"/>
      <c r="D18" s="13"/>
      <c r="E18" s="13"/>
      <c r="F18" s="13"/>
      <c r="G18" s="13"/>
      <c r="H18" s="13"/>
    </row>
    <row r="19" spans="1:8" ht="15">
      <c r="A19" s="1" t="s">
        <v>392</v>
      </c>
      <c r="B19" s="10" t="s">
        <v>75</v>
      </c>
    </row>
    <row r="20" spans="1:8">
      <c r="A20" t="s">
        <v>393</v>
      </c>
      <c r="B20" s="8">
        <f>B13</f>
        <v>4200</v>
      </c>
    </row>
    <row r="21" spans="1:8">
      <c r="A21" t="s">
        <v>394</v>
      </c>
      <c r="B21" s="5">
        <v>0.5</v>
      </c>
    </row>
    <row r="22" spans="1:8">
      <c r="A22" t="s">
        <v>395</v>
      </c>
      <c r="B22" s="8">
        <f>B20*B21</f>
        <v>2100</v>
      </c>
    </row>
    <row r="23" spans="1:8">
      <c r="B23" s="9"/>
    </row>
    <row r="24" spans="1:8">
      <c r="B24" s="9"/>
    </row>
    <row r="25" spans="1:8" ht="15">
      <c r="A25" s="13" t="s">
        <v>396</v>
      </c>
      <c r="B25" s="17"/>
      <c r="C25" s="13"/>
      <c r="D25" s="13"/>
      <c r="E25" s="13"/>
      <c r="F25" s="13"/>
      <c r="G25" s="13"/>
      <c r="H25" s="13"/>
    </row>
    <row r="26" spans="1:8" ht="15">
      <c r="A26" s="1" t="s">
        <v>397</v>
      </c>
      <c r="B26" s="10" t="s">
        <v>75</v>
      </c>
    </row>
    <row r="27" spans="1:8">
      <c r="A27" t="s">
        <v>398</v>
      </c>
      <c r="B27" s="8">
        <f>B15</f>
        <v>4200</v>
      </c>
    </row>
    <row r="28" spans="1:8">
      <c r="A28" t="s">
        <v>399</v>
      </c>
      <c r="B28" s="8">
        <f>B22</f>
        <v>2100</v>
      </c>
    </row>
    <row r="29" spans="1:8">
      <c r="A29" t="s">
        <v>396</v>
      </c>
      <c r="B29" s="8">
        <f>SUM(B27:B28)</f>
        <v>6300</v>
      </c>
    </row>
    <row r="30" spans="1:8">
      <c r="B30" s="9"/>
    </row>
    <row r="31" spans="1:8">
      <c r="B31" s="9"/>
    </row>
    <row r="32" spans="1:8" ht="15">
      <c r="A32" s="13" t="s">
        <v>400</v>
      </c>
      <c r="B32" s="17"/>
      <c r="C32" s="13"/>
      <c r="D32" s="13"/>
      <c r="E32" s="13"/>
      <c r="F32" s="13"/>
      <c r="G32" s="13"/>
      <c r="H32" s="13"/>
    </row>
    <row r="33" spans="1:2" ht="15">
      <c r="A33" s="1" t="s">
        <v>401</v>
      </c>
      <c r="B33" s="10" t="s">
        <v>75</v>
      </c>
    </row>
    <row r="34" spans="1:2">
      <c r="A34" t="s">
        <v>402</v>
      </c>
      <c r="B34" s="8">
        <f>B22</f>
        <v>2100</v>
      </c>
    </row>
    <row r="37" spans="1:2" ht="30">
      <c r="A37" s="1" t="s">
        <v>98</v>
      </c>
      <c r="B37" s="1" t="s">
        <v>99</v>
      </c>
    </row>
    <row r="38" spans="1:2" ht="44.1" customHeight="1">
      <c r="A38" t="s">
        <v>403</v>
      </c>
      <c r="B38" s="4"/>
    </row>
    <row r="39" spans="1:2" ht="44.1" customHeight="1">
      <c r="A39" t="s">
        <v>404</v>
      </c>
      <c r="B39" s="4"/>
    </row>
    <row r="40" spans="1:2" ht="44.1" customHeight="1">
      <c r="A40" t="s">
        <v>405</v>
      </c>
      <c r="B40" s="4"/>
    </row>
  </sheetData>
  <mergeCells count="8">
    <mergeCell ref="A18:H18"/>
    <mergeCell ref="A25:H25"/>
    <mergeCell ref="A32:H32"/>
    <mergeCell ref="A1:I1"/>
    <mergeCell ref="A2:I2"/>
    <mergeCell ref="A3:I3"/>
    <mergeCell ref="A5:H5"/>
    <mergeCell ref="A11:H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41"/>
  <sheetViews>
    <sheetView workbookViewId="0"/>
  </sheetViews>
  <sheetFormatPr defaultRowHeight="14.25"/>
  <cols>
    <col min="1" max="1" width="42" customWidth="1"/>
    <col min="2" max="5" width="18" customWidth="1"/>
    <col min="6" max="7" width="22" customWidth="1"/>
    <col min="8" max="8" width="24" customWidth="1"/>
    <col min="9" max="10" width="20" customWidth="1"/>
  </cols>
  <sheetData>
    <row r="1" spans="1:26" ht="27.95" customHeight="1">
      <c r="A1" s="11" t="s">
        <v>406</v>
      </c>
      <c r="B1" s="15"/>
      <c r="C1" s="15"/>
      <c r="D1" s="15"/>
      <c r="E1" s="11"/>
      <c r="F1" s="11"/>
      <c r="G1" s="11"/>
      <c r="H1" s="11"/>
      <c r="I1" s="11"/>
      <c r="J1" s="11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407</v>
      </c>
      <c r="B2" s="12"/>
      <c r="C2" s="12"/>
      <c r="D2" s="12"/>
      <c r="E2" s="12"/>
      <c r="F2" s="12"/>
      <c r="G2" s="12"/>
      <c r="H2" s="12"/>
      <c r="I2" s="12"/>
      <c r="J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  <c r="J3" s="16"/>
    </row>
    <row r="5" spans="1:26" ht="15">
      <c r="A5" s="13" t="s">
        <v>408</v>
      </c>
      <c r="B5" s="13"/>
      <c r="C5" s="13"/>
      <c r="D5" s="13"/>
      <c r="E5" s="13"/>
      <c r="F5" s="13"/>
      <c r="G5" s="13"/>
      <c r="H5" s="13"/>
    </row>
    <row r="6" spans="1:26" ht="15">
      <c r="A6" s="1" t="s">
        <v>408</v>
      </c>
      <c r="B6" s="1" t="s">
        <v>409</v>
      </c>
    </row>
    <row r="7" spans="1:26">
      <c r="A7" t="s">
        <v>410</v>
      </c>
      <c r="B7" s="7">
        <v>33500</v>
      </c>
    </row>
    <row r="8" spans="1:26">
      <c r="A8" t="s">
        <v>411</v>
      </c>
      <c r="B8" s="7">
        <v>22300</v>
      </c>
    </row>
    <row r="9" spans="1:26">
      <c r="A9" t="s">
        <v>412</v>
      </c>
      <c r="B9" s="2" t="s">
        <v>413</v>
      </c>
    </row>
    <row r="10" spans="1:26">
      <c r="A10" t="s">
        <v>414</v>
      </c>
      <c r="B10" s="3" t="str">
        <f>IF(B7&gt;30000,"Yes","No")</f>
        <v>Yes</v>
      </c>
    </row>
    <row r="11" spans="1:26">
      <c r="A11" t="s">
        <v>415</v>
      </c>
      <c r="B11" s="2" t="s">
        <v>416</v>
      </c>
    </row>
    <row r="14" spans="1:26" ht="15">
      <c r="A14" s="13" t="s">
        <v>417</v>
      </c>
      <c r="B14" s="13"/>
      <c r="C14" s="13"/>
      <c r="D14" s="13"/>
      <c r="E14" s="13"/>
      <c r="F14" s="13"/>
      <c r="G14" s="13"/>
      <c r="H14" s="13"/>
    </row>
    <row r="15" spans="1:26" ht="30">
      <c r="A15" s="1" t="s">
        <v>418</v>
      </c>
      <c r="B15" s="1" t="s">
        <v>419</v>
      </c>
      <c r="C15" s="1" t="s">
        <v>420</v>
      </c>
    </row>
    <row r="16" spans="1:26">
      <c r="A16" t="s">
        <v>421</v>
      </c>
      <c r="B16" s="7">
        <v>7200</v>
      </c>
      <c r="C16" s="7">
        <v>2100</v>
      </c>
      <c r="D16" s="9"/>
    </row>
    <row r="17" spans="1:8">
      <c r="A17" t="s">
        <v>422</v>
      </c>
      <c r="B17" s="7">
        <v>8000</v>
      </c>
      <c r="C17" s="7">
        <v>2400</v>
      </c>
      <c r="D17" s="9"/>
    </row>
    <row r="18" spans="1:8">
      <c r="A18" t="s">
        <v>423</v>
      </c>
      <c r="B18" s="7">
        <v>6800</v>
      </c>
      <c r="C18" s="7">
        <v>2300</v>
      </c>
      <c r="D18" s="9"/>
    </row>
    <row r="19" spans="1:8">
      <c r="A19" t="s">
        <v>424</v>
      </c>
      <c r="B19" s="7">
        <v>9500</v>
      </c>
      <c r="C19" s="7">
        <v>3000</v>
      </c>
      <c r="D19" s="9"/>
    </row>
    <row r="20" spans="1:8">
      <c r="B20" s="9"/>
      <c r="C20" s="9"/>
      <c r="D20" s="9"/>
    </row>
    <row r="21" spans="1:8">
      <c r="B21" s="9"/>
      <c r="C21" s="9"/>
      <c r="D21" s="9"/>
    </row>
    <row r="22" spans="1:8" ht="15">
      <c r="A22" s="13" t="s">
        <v>425</v>
      </c>
      <c r="B22" s="17"/>
      <c r="C22" s="17"/>
      <c r="D22" s="17"/>
      <c r="E22" s="13"/>
      <c r="F22" s="13"/>
      <c r="G22" s="13"/>
      <c r="H22" s="13"/>
    </row>
    <row r="23" spans="1:8" ht="45">
      <c r="A23" s="1" t="s">
        <v>426</v>
      </c>
      <c r="B23" s="10" t="s">
        <v>427</v>
      </c>
      <c r="C23" s="10" t="s">
        <v>428</v>
      </c>
      <c r="D23" s="10" t="s">
        <v>429</v>
      </c>
    </row>
    <row r="24" spans="1:8">
      <c r="A24" t="s">
        <v>430</v>
      </c>
      <c r="B24" s="8">
        <f>SUM(B16:B16)</f>
        <v>7200</v>
      </c>
      <c r="C24" s="8">
        <f>SUM(C16:C16)</f>
        <v>2100</v>
      </c>
      <c r="D24" s="8">
        <f>B24-C24</f>
        <v>5100</v>
      </c>
    </row>
    <row r="25" spans="1:8">
      <c r="A25" t="s">
        <v>431</v>
      </c>
      <c r="B25" s="8">
        <f>SUM(B16:B17)</f>
        <v>15200</v>
      </c>
      <c r="C25" s="8">
        <f>SUM(C16:C17)</f>
        <v>4500</v>
      </c>
      <c r="D25" s="8">
        <f>B25-C25</f>
        <v>10700</v>
      </c>
    </row>
    <row r="26" spans="1:8">
      <c r="A26" t="s">
        <v>432</v>
      </c>
      <c r="B26" s="8">
        <f>SUM(B16:B18)</f>
        <v>22000</v>
      </c>
      <c r="C26" s="8">
        <f>SUM(C16:C18)</f>
        <v>6800</v>
      </c>
      <c r="D26" s="8">
        <f>B26-C26</f>
        <v>15200</v>
      </c>
    </row>
    <row r="27" spans="1:8">
      <c r="A27" t="s">
        <v>433</v>
      </c>
      <c r="B27" s="8">
        <f>SUM(B16:B19)</f>
        <v>31500</v>
      </c>
      <c r="C27" s="8">
        <f>SUM(C16:C19)</f>
        <v>9800</v>
      </c>
      <c r="D27" s="8">
        <f>B27-C27</f>
        <v>21700</v>
      </c>
    </row>
    <row r="28" spans="1:8">
      <c r="B28" s="9"/>
      <c r="C28" s="9"/>
      <c r="D28" s="9"/>
    </row>
    <row r="29" spans="1:8">
      <c r="B29" s="9"/>
      <c r="C29" s="9"/>
      <c r="D29" s="9"/>
    </row>
    <row r="30" spans="1:8" ht="15">
      <c r="A30" s="13" t="s">
        <v>434</v>
      </c>
      <c r="B30" s="17"/>
      <c r="C30" s="17"/>
      <c r="D30" s="17"/>
      <c r="E30" s="13"/>
      <c r="F30" s="13"/>
      <c r="G30" s="13"/>
      <c r="H30" s="13"/>
    </row>
    <row r="31" spans="1:8" ht="15">
      <c r="A31" s="1" t="s">
        <v>435</v>
      </c>
      <c r="B31" s="10" t="s">
        <v>75</v>
      </c>
      <c r="C31" s="9"/>
      <c r="D31" s="9"/>
    </row>
    <row r="32" spans="1:8">
      <c r="A32" t="s">
        <v>436</v>
      </c>
      <c r="B32" s="8">
        <f>B27</f>
        <v>31500</v>
      </c>
      <c r="C32" s="9"/>
      <c r="D32" s="9"/>
    </row>
    <row r="33" spans="1:4">
      <c r="A33" t="s">
        <v>437</v>
      </c>
      <c r="B33" s="8">
        <f>C27</f>
        <v>9800</v>
      </c>
      <c r="C33" s="9"/>
      <c r="D33" s="9"/>
    </row>
    <row r="34" spans="1:4">
      <c r="A34" t="s">
        <v>438</v>
      </c>
      <c r="B34" s="8">
        <f>B32-B33</f>
        <v>21700</v>
      </c>
      <c r="C34" s="9"/>
      <c r="D34" s="9"/>
    </row>
    <row r="37" spans="1:4" ht="30">
      <c r="A37" s="1" t="s">
        <v>98</v>
      </c>
      <c r="B37" s="1" t="s">
        <v>99</v>
      </c>
    </row>
    <row r="38" spans="1:4" ht="44.1" customHeight="1">
      <c r="A38" t="s">
        <v>439</v>
      </c>
      <c r="B38" s="4"/>
    </row>
    <row r="39" spans="1:4" ht="44.1" customHeight="1">
      <c r="A39" t="s">
        <v>440</v>
      </c>
      <c r="B39" s="4"/>
    </row>
    <row r="40" spans="1:4" ht="44.1" customHeight="1">
      <c r="A40" t="s">
        <v>441</v>
      </c>
      <c r="B40" s="4"/>
    </row>
    <row r="41" spans="1:4" ht="44.1" customHeight="1">
      <c r="A41" t="s">
        <v>442</v>
      </c>
      <c r="B41" s="4"/>
    </row>
  </sheetData>
  <mergeCells count="7">
    <mergeCell ref="A22:H22"/>
    <mergeCell ref="A30:H30"/>
    <mergeCell ref="A1:J1"/>
    <mergeCell ref="A2:J2"/>
    <mergeCell ref="A3:J3"/>
    <mergeCell ref="A5:H5"/>
    <mergeCell ref="A14:H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61"/>
  <sheetViews>
    <sheetView workbookViewId="0"/>
  </sheetViews>
  <sheetFormatPr defaultRowHeight="14.25"/>
  <cols>
    <col min="1" max="1" width="48" customWidth="1"/>
    <col min="2" max="5" width="18" customWidth="1"/>
    <col min="6" max="7" width="22" customWidth="1"/>
    <col min="8" max="8" width="24" customWidth="1"/>
    <col min="9" max="10" width="20" customWidth="1"/>
  </cols>
  <sheetData>
    <row r="1" spans="1:26" ht="27.95" customHeight="1">
      <c r="A1" s="11" t="s">
        <v>443</v>
      </c>
      <c r="B1" s="15"/>
      <c r="C1" s="15"/>
      <c r="D1" s="15"/>
      <c r="E1" s="11"/>
      <c r="F1" s="11"/>
      <c r="G1" s="11"/>
      <c r="H1" s="11"/>
      <c r="I1" s="11"/>
      <c r="J1" s="11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444</v>
      </c>
      <c r="B2" s="12"/>
      <c r="C2" s="12"/>
      <c r="D2" s="12"/>
      <c r="E2" s="12"/>
      <c r="F2" s="12"/>
      <c r="G2" s="12"/>
      <c r="H2" s="12"/>
      <c r="I2" s="12"/>
      <c r="J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  <c r="J3" s="16"/>
    </row>
    <row r="5" spans="1:26" ht="15">
      <c r="A5" s="13" t="s">
        <v>445</v>
      </c>
      <c r="B5" s="13"/>
      <c r="C5" s="13"/>
      <c r="D5" s="13"/>
      <c r="E5" s="13"/>
      <c r="F5" s="13"/>
      <c r="G5" s="13"/>
      <c r="H5" s="13"/>
    </row>
    <row r="6" spans="1:26" ht="15">
      <c r="A6" s="1" t="s">
        <v>446</v>
      </c>
      <c r="B6" s="1" t="s">
        <v>292</v>
      </c>
      <c r="C6" s="1" t="s">
        <v>446</v>
      </c>
      <c r="D6" s="1" t="s">
        <v>447</v>
      </c>
    </row>
    <row r="7" spans="1:26">
      <c r="A7" t="s">
        <v>448</v>
      </c>
      <c r="B7" s="7">
        <v>3600</v>
      </c>
      <c r="C7" s="7">
        <v>250</v>
      </c>
      <c r="D7" s="8">
        <f>B7+C7</f>
        <v>3850</v>
      </c>
    </row>
    <row r="8" spans="1:26">
      <c r="A8" t="s">
        <v>449</v>
      </c>
      <c r="B8" s="7">
        <v>900</v>
      </c>
      <c r="C8" s="7">
        <v>300</v>
      </c>
      <c r="D8" s="8">
        <f>B8-C8</f>
        <v>600</v>
      </c>
    </row>
    <row r="9" spans="1:26">
      <c r="A9" t="s">
        <v>450</v>
      </c>
      <c r="B9" s="7"/>
      <c r="C9" s="7">
        <v>600</v>
      </c>
      <c r="D9" s="8">
        <f>C9</f>
        <v>600</v>
      </c>
    </row>
    <row r="10" spans="1:26">
      <c r="B10" s="9"/>
      <c r="C10" s="9"/>
      <c r="D10" s="9"/>
    </row>
    <row r="11" spans="1:26">
      <c r="B11" s="9"/>
      <c r="C11" s="9"/>
      <c r="D11" s="9"/>
    </row>
    <row r="12" spans="1:26" ht="15">
      <c r="A12" s="13" t="s">
        <v>451</v>
      </c>
      <c r="B12" s="17"/>
      <c r="C12" s="17"/>
      <c r="D12" s="17"/>
      <c r="E12" s="13"/>
      <c r="F12" s="13"/>
      <c r="G12" s="13"/>
      <c r="H12" s="13"/>
    </row>
    <row r="13" spans="1:26" ht="15">
      <c r="A13" s="1" t="s">
        <v>452</v>
      </c>
      <c r="B13" s="10" t="s">
        <v>75</v>
      </c>
      <c r="C13" s="9"/>
      <c r="D13" s="9"/>
    </row>
    <row r="14" spans="1:26">
      <c r="A14" t="s">
        <v>228</v>
      </c>
      <c r="B14" s="7">
        <v>21000</v>
      </c>
      <c r="C14" s="9"/>
      <c r="D14" s="9"/>
    </row>
    <row r="15" spans="1:26">
      <c r="A15" t="s">
        <v>453</v>
      </c>
      <c r="B15" s="7">
        <v>6500</v>
      </c>
      <c r="C15" s="9"/>
      <c r="D15" s="9"/>
    </row>
    <row r="16" spans="1:26">
      <c r="A16" t="s">
        <v>454</v>
      </c>
      <c r="B16" s="8">
        <f>D7</f>
        <v>3850</v>
      </c>
      <c r="C16" s="9"/>
      <c r="D16" s="9"/>
    </row>
    <row r="17" spans="1:8">
      <c r="A17" t="s">
        <v>455</v>
      </c>
      <c r="B17" s="8">
        <f>D8</f>
        <v>600</v>
      </c>
      <c r="C17" s="9"/>
      <c r="D17" s="9"/>
    </row>
    <row r="18" spans="1:8">
      <c r="A18" t="s">
        <v>456</v>
      </c>
      <c r="B18" s="7">
        <v>720</v>
      </c>
      <c r="C18" s="9"/>
      <c r="D18" s="9"/>
    </row>
    <row r="19" spans="1:8">
      <c r="A19" t="s">
        <v>457</v>
      </c>
      <c r="B19" s="7">
        <v>480</v>
      </c>
      <c r="C19" s="9"/>
      <c r="D19" s="9"/>
    </row>
    <row r="20" spans="1:8">
      <c r="A20" t="s">
        <v>458</v>
      </c>
      <c r="B20" s="8">
        <f>D9</f>
        <v>600</v>
      </c>
      <c r="C20" s="9"/>
      <c r="D20" s="9"/>
    </row>
    <row r="21" spans="1:8">
      <c r="A21" t="s">
        <v>459</v>
      </c>
      <c r="B21" s="8">
        <f>B14-SUM(B15:B20)</f>
        <v>8250</v>
      </c>
      <c r="C21" s="9"/>
      <c r="D21" s="9"/>
    </row>
    <row r="22" spans="1:8">
      <c r="B22" s="9"/>
      <c r="C22" s="9"/>
      <c r="D22" s="9"/>
    </row>
    <row r="23" spans="1:8">
      <c r="B23" s="9"/>
      <c r="C23" s="9"/>
      <c r="D23" s="9"/>
    </row>
    <row r="24" spans="1:8" ht="15">
      <c r="A24" s="13" t="s">
        <v>460</v>
      </c>
      <c r="B24" s="17"/>
      <c r="C24" s="17"/>
      <c r="D24" s="17"/>
      <c r="E24" s="13"/>
      <c r="F24" s="13"/>
      <c r="G24" s="13"/>
      <c r="H24" s="13"/>
    </row>
    <row r="25" spans="1:8" ht="15">
      <c r="A25" s="1" t="s">
        <v>461</v>
      </c>
      <c r="B25" s="10" t="s">
        <v>75</v>
      </c>
      <c r="C25" s="9"/>
      <c r="D25" s="9"/>
    </row>
    <row r="26" spans="1:8">
      <c r="A26" t="s">
        <v>223</v>
      </c>
      <c r="B26" s="7">
        <v>4200</v>
      </c>
      <c r="C26" s="9"/>
      <c r="D26" s="9"/>
    </row>
    <row r="27" spans="1:8">
      <c r="A27" t="s">
        <v>462</v>
      </c>
      <c r="B27" s="7">
        <v>900</v>
      </c>
      <c r="C27" s="9"/>
      <c r="D27" s="9"/>
    </row>
    <row r="28" spans="1:8">
      <c r="A28" t="s">
        <v>463</v>
      </c>
      <c r="B28" s="8">
        <f>C8</f>
        <v>300</v>
      </c>
      <c r="C28" s="9"/>
      <c r="D28" s="9"/>
    </row>
    <row r="29" spans="1:8">
      <c r="A29" t="s">
        <v>464</v>
      </c>
      <c r="B29" s="7">
        <v>3000</v>
      </c>
      <c r="C29" s="9"/>
      <c r="D29" s="9"/>
    </row>
    <row r="30" spans="1:8">
      <c r="A30" t="s">
        <v>458</v>
      </c>
      <c r="B30" s="8">
        <f>D9</f>
        <v>600</v>
      </c>
      <c r="C30" s="9"/>
      <c r="D30" s="9"/>
    </row>
    <row r="31" spans="1:8">
      <c r="A31" t="s">
        <v>465</v>
      </c>
      <c r="B31" s="8">
        <f>B29-B30</f>
        <v>2400</v>
      </c>
      <c r="C31" s="9"/>
      <c r="D31" s="9"/>
    </row>
    <row r="32" spans="1:8">
      <c r="A32" t="s">
        <v>255</v>
      </c>
      <c r="B32" s="8">
        <f>SUM(B26:B28)+B31</f>
        <v>7800</v>
      </c>
      <c r="C32" s="9"/>
      <c r="D32" s="9"/>
    </row>
    <row r="33" spans="1:8">
      <c r="B33" s="9"/>
      <c r="C33" s="9"/>
      <c r="D33" s="9"/>
    </row>
    <row r="34" spans="1:8">
      <c r="B34" s="9"/>
      <c r="C34" s="9"/>
      <c r="D34" s="9"/>
    </row>
    <row r="35" spans="1:8" ht="15">
      <c r="A35" s="13" t="s">
        <v>466</v>
      </c>
      <c r="B35" s="17"/>
      <c r="C35" s="17"/>
      <c r="D35" s="17"/>
      <c r="E35" s="13"/>
      <c r="F35" s="13"/>
      <c r="G35" s="13"/>
      <c r="H35" s="13"/>
    </row>
    <row r="36" spans="1:8" ht="15">
      <c r="A36" s="1" t="s">
        <v>256</v>
      </c>
      <c r="B36" s="10" t="s">
        <v>75</v>
      </c>
      <c r="C36" s="9"/>
      <c r="D36" s="9"/>
    </row>
    <row r="37" spans="1:8">
      <c r="A37" t="s">
        <v>467</v>
      </c>
      <c r="B37" s="7">
        <v>900</v>
      </c>
      <c r="C37" s="9"/>
      <c r="D37" s="9"/>
    </row>
    <row r="38" spans="1:8">
      <c r="A38" t="s">
        <v>468</v>
      </c>
      <c r="B38" s="8">
        <f>C7</f>
        <v>250</v>
      </c>
      <c r="C38" s="9"/>
      <c r="D38" s="9"/>
    </row>
    <row r="39" spans="1:8">
      <c r="A39" t="s">
        <v>469</v>
      </c>
      <c r="B39" s="8">
        <f>SUM(B37:B38)</f>
        <v>1150</v>
      </c>
      <c r="C39" s="9"/>
      <c r="D39" s="9"/>
    </row>
    <row r="40" spans="1:8">
      <c r="B40" s="9"/>
      <c r="C40" s="9"/>
      <c r="D40" s="9"/>
    </row>
    <row r="41" spans="1:8">
      <c r="B41" s="9"/>
      <c r="C41" s="9"/>
      <c r="D41" s="9"/>
    </row>
    <row r="42" spans="1:8" ht="15">
      <c r="A42" s="13" t="s">
        <v>470</v>
      </c>
      <c r="B42" s="17"/>
      <c r="C42" s="17"/>
      <c r="D42" s="17"/>
      <c r="E42" s="13"/>
      <c r="F42" s="13"/>
      <c r="G42" s="13"/>
      <c r="H42" s="13"/>
    </row>
    <row r="43" spans="1:8" ht="15">
      <c r="A43" s="1" t="s">
        <v>471</v>
      </c>
      <c r="B43" s="10" t="s">
        <v>75</v>
      </c>
      <c r="C43" s="9"/>
      <c r="D43" s="9"/>
    </row>
    <row r="44" spans="1:8">
      <c r="A44" t="s">
        <v>255</v>
      </c>
      <c r="B44" s="8">
        <f>B32</f>
        <v>7800</v>
      </c>
      <c r="C44" s="9"/>
      <c r="D44" s="9"/>
    </row>
    <row r="45" spans="1:8">
      <c r="A45" t="s">
        <v>472</v>
      </c>
      <c r="B45" s="8">
        <f>B39</f>
        <v>1150</v>
      </c>
      <c r="C45" s="9"/>
      <c r="D45" s="9"/>
    </row>
    <row r="46" spans="1:8">
      <c r="A46" t="s">
        <v>473</v>
      </c>
      <c r="B46" s="8">
        <f>B44-B45</f>
        <v>6650</v>
      </c>
      <c r="C46" s="9"/>
      <c r="D46" s="9"/>
    </row>
    <row r="47" spans="1:8">
      <c r="B47" s="9"/>
      <c r="C47" s="9"/>
      <c r="D47" s="9"/>
    </row>
    <row r="48" spans="1:8" ht="15">
      <c r="A48" s="1" t="s">
        <v>248</v>
      </c>
      <c r="B48" s="10" t="s">
        <v>75</v>
      </c>
      <c r="C48" s="9"/>
      <c r="D48" s="9"/>
    </row>
    <row r="49" spans="1:4">
      <c r="A49" t="s">
        <v>474</v>
      </c>
      <c r="B49" s="7">
        <v>800</v>
      </c>
      <c r="C49" s="9"/>
      <c r="D49" s="9"/>
    </row>
    <row r="50" spans="1:4">
      <c r="A50" t="s">
        <v>475</v>
      </c>
      <c r="B50" s="8">
        <f>B21</f>
        <v>8250</v>
      </c>
      <c r="C50" s="9"/>
      <c r="D50" s="9"/>
    </row>
    <row r="51" spans="1:4">
      <c r="A51" t="s">
        <v>96</v>
      </c>
      <c r="B51" s="7">
        <v>2400</v>
      </c>
      <c r="C51" s="9"/>
      <c r="D51" s="9"/>
    </row>
    <row r="52" spans="1:4">
      <c r="A52" t="s">
        <v>251</v>
      </c>
      <c r="B52" s="8">
        <f>B49+B50-B51</f>
        <v>6650</v>
      </c>
      <c r="C52" s="9"/>
      <c r="D52" s="9"/>
    </row>
    <row r="53" spans="1:4">
      <c r="A53" t="s">
        <v>237</v>
      </c>
      <c r="B53" s="8">
        <f>B46-B52</f>
        <v>0</v>
      </c>
      <c r="C53" s="9"/>
      <c r="D53" s="9"/>
    </row>
    <row r="56" spans="1:4" ht="30">
      <c r="A56" s="1" t="s">
        <v>98</v>
      </c>
      <c r="B56" s="1" t="s">
        <v>99</v>
      </c>
    </row>
    <row r="57" spans="1:4" ht="44.1" customHeight="1">
      <c r="A57" t="s">
        <v>476</v>
      </c>
      <c r="B57" s="4"/>
    </row>
    <row r="58" spans="1:4" ht="44.1" customHeight="1">
      <c r="A58" t="s">
        <v>477</v>
      </c>
      <c r="B58" s="4"/>
    </row>
    <row r="59" spans="1:4" ht="44.1" customHeight="1">
      <c r="A59" t="s">
        <v>478</v>
      </c>
      <c r="B59" s="4"/>
    </row>
    <row r="60" spans="1:4" ht="44.1" customHeight="1">
      <c r="A60" t="s">
        <v>479</v>
      </c>
      <c r="B60" s="4"/>
    </row>
    <row r="61" spans="1:4" ht="44.1" customHeight="1">
      <c r="A61" t="s">
        <v>480</v>
      </c>
      <c r="B61" s="4"/>
    </row>
  </sheetData>
  <mergeCells count="8">
    <mergeCell ref="A24:H24"/>
    <mergeCell ref="A35:H35"/>
    <mergeCell ref="A42:H42"/>
    <mergeCell ref="A1:J1"/>
    <mergeCell ref="A2:J2"/>
    <mergeCell ref="A3:J3"/>
    <mergeCell ref="A5:H5"/>
    <mergeCell ref="A12:H12"/>
  </mergeCells>
  <conditionalFormatting sqref="B53">
    <cfRule type="cellIs" dxfId="1" priority="1" operator="not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44"/>
  <sheetViews>
    <sheetView workbookViewId="0"/>
  </sheetViews>
  <sheetFormatPr defaultRowHeight="14.25"/>
  <cols>
    <col min="1" max="1" width="42" customWidth="1"/>
    <col min="2" max="2" width="30" customWidth="1"/>
    <col min="3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481</v>
      </c>
      <c r="B1" s="15"/>
      <c r="C1" s="15"/>
      <c r="D1" s="11"/>
      <c r="E1" s="11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482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483</v>
      </c>
      <c r="B5" s="13"/>
      <c r="C5" s="13"/>
      <c r="D5" s="13"/>
      <c r="E5" s="13"/>
      <c r="F5" s="13"/>
      <c r="G5" s="13"/>
      <c r="H5" s="13"/>
    </row>
    <row r="6" spans="1:26" ht="15">
      <c r="A6" s="1" t="s">
        <v>484</v>
      </c>
      <c r="B6" s="1" t="s">
        <v>485</v>
      </c>
      <c r="C6" s="1" t="s">
        <v>75</v>
      </c>
    </row>
    <row r="7" spans="1:26">
      <c r="A7" t="s">
        <v>486</v>
      </c>
      <c r="B7" s="2" t="s">
        <v>228</v>
      </c>
      <c r="C7" s="7">
        <v>1250</v>
      </c>
    </row>
    <row r="8" spans="1:26">
      <c r="A8" t="s">
        <v>487</v>
      </c>
      <c r="B8" s="2" t="s">
        <v>228</v>
      </c>
      <c r="C8" s="7">
        <v>180</v>
      </c>
    </row>
    <row r="9" spans="1:26">
      <c r="A9" t="s">
        <v>77</v>
      </c>
      <c r="C9" s="8">
        <f>SUM(C7:C8)</f>
        <v>1430</v>
      </c>
    </row>
    <row r="10" spans="1:26">
      <c r="C10" s="9"/>
    </row>
    <row r="11" spans="1:26">
      <c r="C11" s="9"/>
    </row>
    <row r="12" spans="1:26" ht="15">
      <c r="A12" s="13" t="s">
        <v>488</v>
      </c>
      <c r="B12" s="13"/>
      <c r="C12" s="17"/>
      <c r="D12" s="13"/>
      <c r="E12" s="13"/>
      <c r="F12" s="13"/>
      <c r="G12" s="13"/>
      <c r="H12" s="13"/>
    </row>
    <row r="13" spans="1:26" ht="15">
      <c r="A13" s="1" t="s">
        <v>489</v>
      </c>
      <c r="B13" s="1" t="s">
        <v>485</v>
      </c>
      <c r="C13" s="10" t="s">
        <v>75</v>
      </c>
    </row>
    <row r="14" spans="1:26">
      <c r="A14" t="s">
        <v>490</v>
      </c>
      <c r="B14" s="2" t="s">
        <v>491</v>
      </c>
      <c r="C14" s="7">
        <v>310</v>
      </c>
    </row>
    <row r="15" spans="1:26">
      <c r="A15" t="s">
        <v>492</v>
      </c>
      <c r="B15" s="2" t="s">
        <v>493</v>
      </c>
      <c r="C15" s="7">
        <v>90</v>
      </c>
    </row>
    <row r="16" spans="1:26">
      <c r="A16" t="s">
        <v>494</v>
      </c>
      <c r="B16" s="2" t="s">
        <v>495</v>
      </c>
      <c r="C16" s="7">
        <v>24</v>
      </c>
    </row>
    <row r="17" spans="1:8">
      <c r="A17" t="s">
        <v>496</v>
      </c>
      <c r="B17" s="2" t="s">
        <v>303</v>
      </c>
      <c r="C17" s="7">
        <v>7</v>
      </c>
    </row>
    <row r="18" spans="1:8">
      <c r="A18" t="s">
        <v>497</v>
      </c>
      <c r="B18" s="2" t="s">
        <v>498</v>
      </c>
      <c r="C18" s="7">
        <v>85</v>
      </c>
    </row>
    <row r="19" spans="1:8">
      <c r="A19" t="s">
        <v>499</v>
      </c>
      <c r="B19" s="2" t="s">
        <v>500</v>
      </c>
      <c r="C19" s="7">
        <v>60</v>
      </c>
    </row>
    <row r="20" spans="1:8">
      <c r="A20" t="s">
        <v>84</v>
      </c>
      <c r="C20" s="8">
        <f>SUM(C14:C19)</f>
        <v>576</v>
      </c>
    </row>
    <row r="23" spans="1:8" ht="15">
      <c r="A23" s="13" t="s">
        <v>85</v>
      </c>
      <c r="B23" s="13"/>
      <c r="C23" s="13"/>
      <c r="D23" s="13"/>
      <c r="E23" s="13"/>
      <c r="F23" s="13"/>
      <c r="G23" s="13"/>
      <c r="H23" s="13"/>
    </row>
    <row r="24" spans="1:8" ht="15">
      <c r="A24" s="1" t="s">
        <v>85</v>
      </c>
      <c r="B24" s="1" t="s">
        <v>75</v>
      </c>
    </row>
    <row r="25" spans="1:8">
      <c r="A25" t="s">
        <v>77</v>
      </c>
      <c r="B25" s="8">
        <f>C9</f>
        <v>1430</v>
      </c>
    </row>
    <row r="26" spans="1:8">
      <c r="A26" t="s">
        <v>87</v>
      </c>
      <c r="B26" s="8">
        <f>C20</f>
        <v>576</v>
      </c>
    </row>
    <row r="27" spans="1:8">
      <c r="A27" t="s">
        <v>501</v>
      </c>
      <c r="B27" s="8">
        <f>B25-B26</f>
        <v>854</v>
      </c>
    </row>
    <row r="28" spans="1:8">
      <c r="B28" s="9"/>
    </row>
    <row r="29" spans="1:8">
      <c r="B29" s="9"/>
    </row>
    <row r="30" spans="1:8" ht="15">
      <c r="A30" s="13" t="s">
        <v>369</v>
      </c>
      <c r="B30" s="17"/>
      <c r="C30" s="13"/>
      <c r="D30" s="13"/>
      <c r="E30" s="13"/>
      <c r="F30" s="13"/>
      <c r="G30" s="13"/>
      <c r="H30" s="13"/>
    </row>
    <row r="31" spans="1:8" ht="15">
      <c r="A31" s="1" t="s">
        <v>369</v>
      </c>
      <c r="B31" s="10" t="s">
        <v>75</v>
      </c>
      <c r="C31" s="1" t="s">
        <v>91</v>
      </c>
    </row>
    <row r="32" spans="1:8">
      <c r="A32" t="s">
        <v>92</v>
      </c>
      <c r="B32" s="7">
        <v>400</v>
      </c>
      <c r="C32" s="2" t="s">
        <v>89</v>
      </c>
    </row>
    <row r="33" spans="1:8">
      <c r="B33" s="9"/>
    </row>
    <row r="34" spans="1:8">
      <c r="B34" s="9"/>
    </row>
    <row r="35" spans="1:8" ht="15">
      <c r="A35" s="13" t="s">
        <v>502</v>
      </c>
      <c r="B35" s="17"/>
      <c r="C35" s="13"/>
      <c r="D35" s="13"/>
      <c r="E35" s="13"/>
      <c r="F35" s="13"/>
      <c r="G35" s="13"/>
      <c r="H35" s="13"/>
    </row>
    <row r="36" spans="1:8" ht="15">
      <c r="A36" s="1" t="s">
        <v>503</v>
      </c>
      <c r="B36" s="10" t="s">
        <v>75</v>
      </c>
      <c r="C36" s="1" t="s">
        <v>91</v>
      </c>
    </row>
    <row r="37" spans="1:8">
      <c r="A37" t="s">
        <v>499</v>
      </c>
      <c r="B37" s="7">
        <v>60</v>
      </c>
      <c r="C37" s="2" t="s">
        <v>504</v>
      </c>
    </row>
    <row r="40" spans="1:8" ht="15">
      <c r="A40" s="1" t="s">
        <v>98</v>
      </c>
      <c r="B40" s="1" t="s">
        <v>99</v>
      </c>
    </row>
    <row r="41" spans="1:8" ht="44.1" customHeight="1">
      <c r="A41" t="s">
        <v>505</v>
      </c>
      <c r="B41" s="4"/>
    </row>
    <row r="42" spans="1:8" ht="44.1" customHeight="1">
      <c r="A42" t="s">
        <v>506</v>
      </c>
      <c r="B42" s="4"/>
    </row>
    <row r="43" spans="1:8" ht="44.1" customHeight="1">
      <c r="A43" t="s">
        <v>507</v>
      </c>
      <c r="B43" s="4"/>
    </row>
    <row r="44" spans="1:8" ht="44.1" customHeight="1">
      <c r="A44" t="s">
        <v>508</v>
      </c>
      <c r="B44" s="4"/>
    </row>
  </sheetData>
  <mergeCells count="8">
    <mergeCell ref="A23:H23"/>
    <mergeCell ref="A30:H30"/>
    <mergeCell ref="A35:H35"/>
    <mergeCell ref="A1:I1"/>
    <mergeCell ref="A2:I2"/>
    <mergeCell ref="A3:I3"/>
    <mergeCell ref="A5:H5"/>
    <mergeCell ref="A12:H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38"/>
  <sheetViews>
    <sheetView workbookViewId="0"/>
  </sheetViews>
  <sheetFormatPr defaultRowHeight="14.25"/>
  <cols>
    <col min="1" max="1" width="54" customWidth="1"/>
    <col min="2" max="4" width="34" customWidth="1"/>
    <col min="5" max="5" width="18" customWidth="1"/>
    <col min="6" max="7" width="22" customWidth="1"/>
    <col min="8" max="8" width="24" customWidth="1"/>
    <col min="9" max="12" width="20" customWidth="1"/>
  </cols>
  <sheetData>
    <row r="1" spans="1:26" ht="27.95" customHeight="1">
      <c r="A1" s="11" t="s">
        <v>509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510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5" spans="1:26" ht="15">
      <c r="A5" s="13" t="s">
        <v>511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26" ht="15">
      <c r="A6" s="1" t="s">
        <v>512</v>
      </c>
      <c r="B6" s="1" t="s">
        <v>513</v>
      </c>
      <c r="C6" s="1" t="s">
        <v>514</v>
      </c>
      <c r="D6" s="1" t="s">
        <v>515</v>
      </c>
    </row>
    <row r="7" spans="1:26">
      <c r="A7" t="s">
        <v>516</v>
      </c>
      <c r="B7" s="2"/>
      <c r="C7" s="2"/>
      <c r="D7" s="2"/>
    </row>
    <row r="8" spans="1:26">
      <c r="A8" t="s">
        <v>517</v>
      </c>
      <c r="B8" s="2"/>
      <c r="C8" s="2"/>
      <c r="D8" s="2"/>
    </row>
    <row r="9" spans="1:26">
      <c r="A9" t="s">
        <v>518</v>
      </c>
      <c r="B9" s="2"/>
      <c r="C9" s="2"/>
      <c r="D9" s="2"/>
    </row>
    <row r="10" spans="1:26">
      <c r="A10" t="s">
        <v>519</v>
      </c>
      <c r="B10" s="2"/>
      <c r="C10" s="2"/>
      <c r="D10" s="2"/>
    </row>
    <row r="11" spans="1:26">
      <c r="A11" t="s">
        <v>520</v>
      </c>
      <c r="B11" s="2"/>
      <c r="C11" s="2"/>
      <c r="D11" s="2"/>
    </row>
    <row r="12" spans="1:26">
      <c r="A12" t="s">
        <v>521</v>
      </c>
      <c r="B12" s="2"/>
      <c r="C12" s="2"/>
      <c r="D12" s="2"/>
    </row>
    <row r="15" spans="1:26" ht="15">
      <c r="A15" s="13" t="s">
        <v>522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26" ht="15">
      <c r="A16" s="1" t="s">
        <v>90</v>
      </c>
      <c r="B16" s="1" t="s">
        <v>523</v>
      </c>
      <c r="C16" s="1" t="s">
        <v>180</v>
      </c>
    </row>
    <row r="17" spans="1:12">
      <c r="A17" t="s">
        <v>524</v>
      </c>
      <c r="B17" s="2"/>
      <c r="C17" s="2"/>
    </row>
    <row r="18" spans="1:12">
      <c r="A18" t="s">
        <v>525</v>
      </c>
      <c r="B18" s="2"/>
      <c r="C18" s="2"/>
    </row>
    <row r="19" spans="1:12">
      <c r="A19" t="s">
        <v>526</v>
      </c>
      <c r="B19" s="2"/>
      <c r="C19" s="2"/>
    </row>
    <row r="20" spans="1:12">
      <c r="A20" t="s">
        <v>527</v>
      </c>
      <c r="B20" s="2"/>
      <c r="C20" s="2"/>
    </row>
    <row r="23" spans="1:12" ht="15">
      <c r="A23" s="13" t="s">
        <v>528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5">
      <c r="A24" s="1" t="s">
        <v>529</v>
      </c>
      <c r="B24" s="1" t="s">
        <v>530</v>
      </c>
    </row>
    <row r="25" spans="1:12">
      <c r="A25" t="s">
        <v>531</v>
      </c>
      <c r="B25" s="2"/>
    </row>
    <row r="26" spans="1:12">
      <c r="A26" t="s">
        <v>532</v>
      </c>
      <c r="B26" s="2"/>
    </row>
    <row r="27" spans="1:12">
      <c r="A27" t="s">
        <v>533</v>
      </c>
      <c r="B27" s="2"/>
    </row>
    <row r="28" spans="1:12">
      <c r="A28" t="s">
        <v>534</v>
      </c>
      <c r="B28" s="2"/>
    </row>
    <row r="29" spans="1:12">
      <c r="A29" t="s">
        <v>535</v>
      </c>
      <c r="B29" s="2"/>
    </row>
    <row r="30" spans="1:12">
      <c r="A30" t="s">
        <v>536</v>
      </c>
      <c r="B30" s="2"/>
    </row>
    <row r="33" spans="1:2" ht="15">
      <c r="A33" s="1" t="s">
        <v>98</v>
      </c>
      <c r="B33" s="1" t="s">
        <v>99</v>
      </c>
    </row>
    <row r="34" spans="1:2" ht="44.1" customHeight="1">
      <c r="A34" t="s">
        <v>537</v>
      </c>
      <c r="B34" s="4"/>
    </row>
    <row r="35" spans="1:2" ht="44.1" customHeight="1">
      <c r="A35" t="s">
        <v>538</v>
      </c>
      <c r="B35" s="4"/>
    </row>
    <row r="36" spans="1:2" ht="44.1" customHeight="1">
      <c r="A36" t="s">
        <v>539</v>
      </c>
      <c r="B36" s="4"/>
    </row>
    <row r="37" spans="1:2" ht="44.1" customHeight="1">
      <c r="A37" t="s">
        <v>540</v>
      </c>
      <c r="B37" s="4"/>
    </row>
    <row r="38" spans="1:2" ht="44.1" customHeight="1">
      <c r="A38" t="s">
        <v>541</v>
      </c>
      <c r="B38" s="4"/>
    </row>
  </sheetData>
  <mergeCells count="6">
    <mergeCell ref="A23:L23"/>
    <mergeCell ref="A1:L1"/>
    <mergeCell ref="A2:L2"/>
    <mergeCell ref="A3:L3"/>
    <mergeCell ref="A5:L5"/>
    <mergeCell ref="A15:L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31"/>
  <sheetViews>
    <sheetView workbookViewId="0"/>
  </sheetViews>
  <sheetFormatPr defaultRowHeight="14.25"/>
  <cols>
    <col min="1" max="1" width="48" customWidth="1"/>
    <col min="2" max="5" width="18" customWidth="1"/>
    <col min="6" max="7" width="22" customWidth="1"/>
    <col min="8" max="8" width="24" customWidth="1"/>
    <col min="9" max="12" width="20" customWidth="1"/>
  </cols>
  <sheetData>
    <row r="1" spans="1:26" ht="27.95" customHeight="1">
      <c r="A1" s="11" t="s">
        <v>542</v>
      </c>
      <c r="B1" s="15"/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543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5" spans="1:26" ht="15">
      <c r="A5" s="13" t="s">
        <v>544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26" ht="15">
      <c r="A6" s="1" t="s">
        <v>544</v>
      </c>
      <c r="B6" s="1" t="s">
        <v>75</v>
      </c>
    </row>
    <row r="7" spans="1:26">
      <c r="A7" t="s">
        <v>545</v>
      </c>
      <c r="B7" s="7">
        <v>14400</v>
      </c>
    </row>
    <row r="8" spans="1:26">
      <c r="A8" t="s">
        <v>546</v>
      </c>
      <c r="B8" s="7">
        <v>4100</v>
      </c>
    </row>
    <row r="9" spans="1:26">
      <c r="A9" t="s">
        <v>547</v>
      </c>
      <c r="B9" s="8">
        <f>B7-B8</f>
        <v>10300</v>
      </c>
    </row>
    <row r="10" spans="1:26">
      <c r="B10" s="9"/>
    </row>
    <row r="11" spans="1:26">
      <c r="B11" s="9"/>
    </row>
    <row r="12" spans="1:26" ht="15">
      <c r="A12" s="13" t="s">
        <v>548</v>
      </c>
      <c r="B12" s="17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26" ht="15">
      <c r="A13" s="1" t="s">
        <v>548</v>
      </c>
      <c r="B13" s="10" t="s">
        <v>75</v>
      </c>
    </row>
    <row r="14" spans="1:26">
      <c r="A14" t="s">
        <v>547</v>
      </c>
      <c r="B14" s="8">
        <f>B9</f>
        <v>10300</v>
      </c>
    </row>
    <row r="15" spans="1:26">
      <c r="A15" t="s">
        <v>549</v>
      </c>
      <c r="B15" s="7">
        <v>7800</v>
      </c>
    </row>
    <row r="16" spans="1:26">
      <c r="A16" t="s">
        <v>550</v>
      </c>
      <c r="B16" s="8">
        <f>B14-B15</f>
        <v>2500</v>
      </c>
    </row>
    <row r="17" spans="1:12">
      <c r="B17" s="9"/>
    </row>
    <row r="18" spans="1:12">
      <c r="B18" s="9"/>
    </row>
    <row r="19" spans="1:12" ht="15">
      <c r="A19" s="13" t="s">
        <v>551</v>
      </c>
      <c r="B19" s="17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5">
      <c r="A20" s="1" t="s">
        <v>551</v>
      </c>
      <c r="B20" s="10" t="s">
        <v>75</v>
      </c>
    </row>
    <row r="21" spans="1:12">
      <c r="A21" t="s">
        <v>552</v>
      </c>
      <c r="B21" s="7">
        <v>24600</v>
      </c>
    </row>
    <row r="22" spans="1:12">
      <c r="A22" t="s">
        <v>553</v>
      </c>
      <c r="B22" s="7">
        <v>300</v>
      </c>
    </row>
    <row r="23" spans="1:12">
      <c r="A23" t="s">
        <v>554</v>
      </c>
      <c r="B23" s="7">
        <v>450</v>
      </c>
    </row>
    <row r="24" spans="1:12">
      <c r="A24" t="s">
        <v>555</v>
      </c>
      <c r="B24" s="7">
        <v>800</v>
      </c>
    </row>
    <row r="25" spans="1:12">
      <c r="A25" t="s">
        <v>556</v>
      </c>
      <c r="B25" s="8">
        <f>B21-B22+B23+B24</f>
        <v>25550</v>
      </c>
    </row>
    <row r="26" spans="1:12">
      <c r="B26" s="9"/>
    </row>
    <row r="27" spans="1:12">
      <c r="B27" s="9"/>
    </row>
    <row r="28" spans="1:12" ht="15">
      <c r="A28" s="13" t="s">
        <v>557</v>
      </c>
      <c r="B28" s="17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5">
      <c r="A29" s="1" t="s">
        <v>85</v>
      </c>
      <c r="B29" s="10" t="s">
        <v>75</v>
      </c>
    </row>
    <row r="30" spans="1:12">
      <c r="A30" t="s">
        <v>558</v>
      </c>
      <c r="B30" s="7">
        <v>72000</v>
      </c>
    </row>
    <row r="31" spans="1:12">
      <c r="A31" t="s">
        <v>559</v>
      </c>
      <c r="B31" s="8">
        <f>B25</f>
        <v>25550</v>
      </c>
    </row>
    <row r="32" spans="1:12">
      <c r="A32" t="s">
        <v>560</v>
      </c>
      <c r="B32" s="8">
        <f>B30-B31</f>
        <v>46450</v>
      </c>
    </row>
    <row r="33" spans="1:12">
      <c r="B33" s="9"/>
    </row>
    <row r="34" spans="1:12">
      <c r="B34" s="9"/>
    </row>
    <row r="35" spans="1:12" ht="15">
      <c r="A35" s="13" t="s">
        <v>561</v>
      </c>
      <c r="B35" s="17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ht="15">
      <c r="A36" s="1" t="s">
        <v>561</v>
      </c>
      <c r="B36" s="10" t="s">
        <v>75</v>
      </c>
    </row>
    <row r="37" spans="1:12">
      <c r="A37" t="s">
        <v>560</v>
      </c>
      <c r="B37" s="8">
        <f>B32</f>
        <v>46450</v>
      </c>
    </row>
    <row r="38" spans="1:12">
      <c r="A38" t="s">
        <v>363</v>
      </c>
      <c r="B38" s="8">
        <f>B24</f>
        <v>800</v>
      </c>
    </row>
    <row r="39" spans="1:12">
      <c r="A39" t="s">
        <v>562</v>
      </c>
      <c r="B39" s="7">
        <v>3200</v>
      </c>
    </row>
    <row r="40" spans="1:12">
      <c r="A40" t="s">
        <v>563</v>
      </c>
      <c r="B40" s="8">
        <f>B37+B38-B39</f>
        <v>44050</v>
      </c>
    </row>
    <row r="41" spans="1:12">
      <c r="B41" s="9"/>
    </row>
    <row r="42" spans="1:12">
      <c r="B42" s="9"/>
    </row>
    <row r="43" spans="1:12" ht="15">
      <c r="A43" s="13" t="s">
        <v>564</v>
      </c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ht="15">
      <c r="A44" s="1" t="s">
        <v>565</v>
      </c>
      <c r="B44" s="10" t="s">
        <v>75</v>
      </c>
    </row>
    <row r="45" spans="1:12">
      <c r="A45" t="s">
        <v>566</v>
      </c>
      <c r="B45" s="7">
        <v>12570</v>
      </c>
    </row>
    <row r="46" spans="1:12">
      <c r="A46" t="s">
        <v>567</v>
      </c>
      <c r="B46" s="7">
        <v>37700</v>
      </c>
    </row>
    <row r="47" spans="1:12">
      <c r="A47" t="s">
        <v>568</v>
      </c>
      <c r="B47" s="5">
        <v>0.2</v>
      </c>
    </row>
    <row r="48" spans="1:12">
      <c r="A48" t="s">
        <v>569</v>
      </c>
      <c r="B48" s="5">
        <v>0.4</v>
      </c>
    </row>
    <row r="49" spans="1:12">
      <c r="A49" t="s">
        <v>570</v>
      </c>
      <c r="B49" s="7">
        <v>12570</v>
      </c>
    </row>
    <row r="50" spans="1:12">
      <c r="A50" t="s">
        <v>571</v>
      </c>
      <c r="B50" s="7">
        <v>50270</v>
      </c>
    </row>
    <row r="51" spans="1:12">
      <c r="A51" t="s">
        <v>572</v>
      </c>
      <c r="B51" s="5">
        <v>0.06</v>
      </c>
    </row>
    <row r="52" spans="1:12">
      <c r="A52" t="s">
        <v>573</v>
      </c>
      <c r="B52" s="5">
        <v>0.02</v>
      </c>
    </row>
    <row r="53" spans="1:12">
      <c r="B53" s="9"/>
    </row>
    <row r="54" spans="1:12">
      <c r="B54" s="9"/>
    </row>
    <row r="55" spans="1:12" ht="15">
      <c r="A55" s="13" t="s">
        <v>574</v>
      </c>
      <c r="B55" s="17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ht="15">
      <c r="A56" s="1" t="s">
        <v>575</v>
      </c>
      <c r="B56" s="10" t="s">
        <v>75</v>
      </c>
    </row>
    <row r="57" spans="1:12">
      <c r="A57" t="s">
        <v>563</v>
      </c>
      <c r="B57" s="8">
        <f>B40</f>
        <v>44050</v>
      </c>
    </row>
    <row r="58" spans="1:12">
      <c r="A58" t="s">
        <v>576</v>
      </c>
      <c r="B58" s="8">
        <f>B45</f>
        <v>12570</v>
      </c>
    </row>
    <row r="59" spans="1:12">
      <c r="A59" t="s">
        <v>577</v>
      </c>
      <c r="B59" s="8">
        <f>MAX(0,B57-B58)</f>
        <v>31480</v>
      </c>
    </row>
    <row r="60" spans="1:12">
      <c r="A60" t="s">
        <v>578</v>
      </c>
      <c r="B60" s="8">
        <f>MIN(B59,B46)</f>
        <v>31480</v>
      </c>
    </row>
    <row r="61" spans="1:12">
      <c r="A61" t="s">
        <v>579</v>
      </c>
      <c r="B61" s="8">
        <f>B60*B47</f>
        <v>6296</v>
      </c>
    </row>
    <row r="62" spans="1:12">
      <c r="A62" t="s">
        <v>580</v>
      </c>
      <c r="B62" s="8">
        <f>MAX(0,B59-B46)</f>
        <v>0</v>
      </c>
    </row>
    <row r="63" spans="1:12">
      <c r="A63" t="s">
        <v>581</v>
      </c>
      <c r="B63" s="8">
        <f>B62*B48</f>
        <v>0</v>
      </c>
    </row>
    <row r="64" spans="1:12">
      <c r="A64" t="s">
        <v>582</v>
      </c>
      <c r="B64" s="8">
        <f>B61+B63</f>
        <v>6296</v>
      </c>
    </row>
    <row r="65" spans="1:12">
      <c r="B65" s="9"/>
    </row>
    <row r="66" spans="1:12">
      <c r="B66" s="9"/>
    </row>
    <row r="67" spans="1:12" ht="15">
      <c r="A67" s="13" t="s">
        <v>583</v>
      </c>
      <c r="B67" s="17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ht="15">
      <c r="A68" s="1" t="s">
        <v>583</v>
      </c>
      <c r="B68" s="10" t="s">
        <v>75</v>
      </c>
    </row>
    <row r="69" spans="1:12">
      <c r="A69" t="s">
        <v>584</v>
      </c>
      <c r="B69" s="8">
        <f>MAX(0,MIN(B40,B50)-B49)</f>
        <v>31480</v>
      </c>
    </row>
    <row r="70" spans="1:12">
      <c r="A70" t="s">
        <v>585</v>
      </c>
      <c r="B70" s="8">
        <f>B69*B51</f>
        <v>1888.8</v>
      </c>
    </row>
    <row r="71" spans="1:12">
      <c r="A71" t="s">
        <v>586</v>
      </c>
      <c r="B71" s="8">
        <f>MAX(0,B40-B50)</f>
        <v>0</v>
      </c>
    </row>
    <row r="72" spans="1:12">
      <c r="A72" t="s">
        <v>587</v>
      </c>
      <c r="B72" s="8">
        <f>B71*B52</f>
        <v>0</v>
      </c>
    </row>
    <row r="73" spans="1:12">
      <c r="A73" t="s">
        <v>588</v>
      </c>
      <c r="B73" s="8">
        <f>B70+B72</f>
        <v>1888.8</v>
      </c>
    </row>
    <row r="74" spans="1:12">
      <c r="B74" s="9"/>
    </row>
    <row r="75" spans="1:12">
      <c r="B75" s="9"/>
    </row>
    <row r="76" spans="1:12" ht="15">
      <c r="A76" s="13" t="s">
        <v>589</v>
      </c>
      <c r="B76" s="17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ht="15">
      <c r="A77" s="1" t="s">
        <v>589</v>
      </c>
      <c r="B77" s="10" t="s">
        <v>75</v>
      </c>
    </row>
    <row r="78" spans="1:12">
      <c r="A78" t="s">
        <v>582</v>
      </c>
      <c r="B78" s="8">
        <f>B64</f>
        <v>6296</v>
      </c>
    </row>
    <row r="79" spans="1:12">
      <c r="A79" t="s">
        <v>588</v>
      </c>
      <c r="B79" s="8">
        <f>B73</f>
        <v>1888.8</v>
      </c>
    </row>
    <row r="80" spans="1:12">
      <c r="A80" t="s">
        <v>590</v>
      </c>
      <c r="B80" s="8">
        <f>SUM(B78:B79)</f>
        <v>8184.8</v>
      </c>
    </row>
    <row r="81" spans="1:12">
      <c r="B81" s="9"/>
    </row>
    <row r="82" spans="1:12">
      <c r="B82" s="9"/>
    </row>
    <row r="83" spans="1:12" ht="15">
      <c r="A83" s="13" t="s">
        <v>247</v>
      </c>
      <c r="B83" s="17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">
      <c r="A84" s="1" t="s">
        <v>248</v>
      </c>
      <c r="B84" s="10" t="s">
        <v>75</v>
      </c>
    </row>
    <row r="85" spans="1:12">
      <c r="A85" t="s">
        <v>474</v>
      </c>
      <c r="B85" s="7">
        <v>2200</v>
      </c>
    </row>
    <row r="86" spans="1:12">
      <c r="A86" t="s">
        <v>591</v>
      </c>
      <c r="B86" s="7">
        <v>1500</v>
      </c>
    </row>
    <row r="87" spans="1:12">
      <c r="A87" t="s">
        <v>592</v>
      </c>
      <c r="B87" s="8">
        <f>B32</f>
        <v>46450</v>
      </c>
    </row>
    <row r="88" spans="1:12">
      <c r="A88" t="s">
        <v>96</v>
      </c>
      <c r="B88" s="7">
        <v>30000</v>
      </c>
    </row>
    <row r="89" spans="1:12">
      <c r="A89" t="s">
        <v>251</v>
      </c>
      <c r="B89" s="8">
        <f>SUM(B85:B87)-B88</f>
        <v>20150</v>
      </c>
    </row>
    <row r="90" spans="1:12">
      <c r="B90" s="9"/>
    </row>
    <row r="91" spans="1:12">
      <c r="B91" s="9"/>
    </row>
    <row r="92" spans="1:12" ht="15">
      <c r="A92" s="13" t="s">
        <v>593</v>
      </c>
      <c r="B92" s="17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ht="15">
      <c r="A93" s="1" t="s">
        <v>461</v>
      </c>
      <c r="B93" s="10" t="s">
        <v>75</v>
      </c>
    </row>
    <row r="94" spans="1:12">
      <c r="A94" t="s">
        <v>594</v>
      </c>
      <c r="B94" s="7">
        <v>17880</v>
      </c>
    </row>
    <row r="95" spans="1:12">
      <c r="A95" t="s">
        <v>595</v>
      </c>
      <c r="B95" s="7">
        <v>3600</v>
      </c>
    </row>
    <row r="96" spans="1:12">
      <c r="A96" t="s">
        <v>463</v>
      </c>
      <c r="B96" s="8">
        <f>B22</f>
        <v>300</v>
      </c>
    </row>
    <row r="97" spans="1:2">
      <c r="A97" t="s">
        <v>464</v>
      </c>
      <c r="B97" s="7">
        <v>3200</v>
      </c>
    </row>
    <row r="98" spans="1:2">
      <c r="A98" t="s">
        <v>458</v>
      </c>
      <c r="B98" s="8">
        <f>B24</f>
        <v>800</v>
      </c>
    </row>
    <row r="99" spans="1:2">
      <c r="A99" t="s">
        <v>465</v>
      </c>
      <c r="B99" s="8">
        <f>B97-B98</f>
        <v>2400</v>
      </c>
    </row>
    <row r="100" spans="1:2">
      <c r="A100" t="s">
        <v>255</v>
      </c>
      <c r="B100" s="8">
        <f>SUM(B94:B96)+B99</f>
        <v>24180</v>
      </c>
    </row>
    <row r="101" spans="1:2">
      <c r="B101" s="9"/>
    </row>
    <row r="102" spans="1:2" ht="15">
      <c r="A102" s="1" t="s">
        <v>256</v>
      </c>
      <c r="B102" s="10" t="s">
        <v>75</v>
      </c>
    </row>
    <row r="103" spans="1:2">
      <c r="A103" t="s">
        <v>596</v>
      </c>
      <c r="B103" s="7">
        <v>1080</v>
      </c>
    </row>
    <row r="104" spans="1:2">
      <c r="A104" t="s">
        <v>550</v>
      </c>
      <c r="B104" s="8">
        <f>B16</f>
        <v>2500</v>
      </c>
    </row>
    <row r="105" spans="1:2">
      <c r="A105" t="s">
        <v>597</v>
      </c>
      <c r="B105" s="8">
        <f>B23</f>
        <v>450</v>
      </c>
    </row>
    <row r="106" spans="1:2">
      <c r="A106" t="s">
        <v>469</v>
      </c>
      <c r="B106" s="8">
        <f>SUM(B103:B105)</f>
        <v>4030</v>
      </c>
    </row>
    <row r="107" spans="1:2">
      <c r="B107" s="9"/>
    </row>
    <row r="108" spans="1:2" ht="15">
      <c r="A108" s="1" t="s">
        <v>598</v>
      </c>
      <c r="B108" s="10" t="s">
        <v>75</v>
      </c>
    </row>
    <row r="109" spans="1:2">
      <c r="A109" t="s">
        <v>255</v>
      </c>
      <c r="B109" s="8">
        <f>B100</f>
        <v>24180</v>
      </c>
    </row>
    <row r="110" spans="1:2">
      <c r="A110" t="s">
        <v>472</v>
      </c>
      <c r="B110" s="8">
        <f>B106</f>
        <v>4030</v>
      </c>
    </row>
    <row r="111" spans="1:2">
      <c r="A111" t="s">
        <v>473</v>
      </c>
      <c r="B111" s="8">
        <f>B109-B110</f>
        <v>20150</v>
      </c>
    </row>
    <row r="112" spans="1:2">
      <c r="A112" t="s">
        <v>251</v>
      </c>
      <c r="B112" s="8">
        <f>B89</f>
        <v>20150</v>
      </c>
    </row>
    <row r="113" spans="1:12">
      <c r="A113" t="s">
        <v>237</v>
      </c>
      <c r="B113" s="8">
        <f>B111-B112</f>
        <v>0</v>
      </c>
    </row>
    <row r="114" spans="1:12">
      <c r="B114" s="9"/>
    </row>
    <row r="115" spans="1:12">
      <c r="B115" s="9"/>
    </row>
    <row r="116" spans="1:12" ht="15">
      <c r="A116" s="13" t="s">
        <v>599</v>
      </c>
      <c r="B116" s="17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ht="15">
      <c r="A117" s="1" t="s">
        <v>600</v>
      </c>
      <c r="B117" s="10" t="s">
        <v>75</v>
      </c>
    </row>
    <row r="118" spans="1:12">
      <c r="A118" t="s">
        <v>558</v>
      </c>
      <c r="B118" s="8">
        <f>B30</f>
        <v>72000</v>
      </c>
    </row>
    <row r="119" spans="1:12">
      <c r="A119" t="s">
        <v>556</v>
      </c>
      <c r="B119" s="8">
        <f>B25</f>
        <v>25550</v>
      </c>
    </row>
    <row r="120" spans="1:12">
      <c r="A120" t="s">
        <v>560</v>
      </c>
      <c r="B120" s="8">
        <f>B32</f>
        <v>46450</v>
      </c>
    </row>
    <row r="121" spans="1:12">
      <c r="A121" t="s">
        <v>561</v>
      </c>
      <c r="B121" s="8">
        <f>B40</f>
        <v>44050</v>
      </c>
    </row>
    <row r="122" spans="1:12">
      <c r="A122" t="s">
        <v>590</v>
      </c>
      <c r="B122" s="8">
        <f>B80</f>
        <v>8184.8</v>
      </c>
    </row>
    <row r="125" spans="1:12" ht="30">
      <c r="A125" s="1" t="s">
        <v>98</v>
      </c>
      <c r="B125" s="1" t="s">
        <v>99</v>
      </c>
    </row>
    <row r="126" spans="1:12" ht="44.1" customHeight="1">
      <c r="A126" t="s">
        <v>601</v>
      </c>
      <c r="B126" s="4"/>
    </row>
    <row r="127" spans="1:12" ht="44.1" customHeight="1">
      <c r="A127" t="s">
        <v>602</v>
      </c>
      <c r="B127" s="4"/>
    </row>
    <row r="128" spans="1:12" ht="44.1" customHeight="1">
      <c r="A128" t="s">
        <v>603</v>
      </c>
      <c r="B128" s="4"/>
    </row>
    <row r="129" spans="1:2" ht="44.1" customHeight="1">
      <c r="A129" t="s">
        <v>604</v>
      </c>
      <c r="B129" s="4"/>
    </row>
    <row r="130" spans="1:2" ht="44.1" customHeight="1">
      <c r="A130" t="s">
        <v>605</v>
      </c>
      <c r="B130" s="4"/>
    </row>
    <row r="131" spans="1:2" ht="44.1" customHeight="1">
      <c r="A131" t="s">
        <v>606</v>
      </c>
      <c r="B131" s="4"/>
    </row>
  </sheetData>
  <mergeCells count="15">
    <mergeCell ref="A67:L67"/>
    <mergeCell ref="A76:L76"/>
    <mergeCell ref="A83:L83"/>
    <mergeCell ref="A92:L92"/>
    <mergeCell ref="A116:L116"/>
    <mergeCell ref="A19:L19"/>
    <mergeCell ref="A28:L28"/>
    <mergeCell ref="A35:L35"/>
    <mergeCell ref="A43:L43"/>
    <mergeCell ref="A55:L55"/>
    <mergeCell ref="A1:L1"/>
    <mergeCell ref="A2:L2"/>
    <mergeCell ref="A3:L3"/>
    <mergeCell ref="A5:L5"/>
    <mergeCell ref="A12:L12"/>
  </mergeCells>
  <conditionalFormatting sqref="B113">
    <cfRule type="cellIs" dxfId="0" priority="1" operator="notEqual">
      <formula>0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42"/>
  <sheetViews>
    <sheetView workbookViewId="0"/>
  </sheetViews>
  <sheetFormatPr defaultRowHeight="14.25"/>
  <cols>
    <col min="1" max="1" width="44" customWidth="1"/>
    <col min="2" max="2" width="36" customWidth="1"/>
    <col min="3" max="12" width="20" customWidth="1"/>
  </cols>
  <sheetData>
    <row r="1" spans="1:26" ht="27.95" customHeight="1">
      <c r="A1" s="11" t="s">
        <v>607</v>
      </c>
      <c r="B1" s="15"/>
      <c r="C1" s="18"/>
      <c r="D1" s="15"/>
      <c r="E1" s="15"/>
      <c r="F1" s="18"/>
      <c r="G1" s="18"/>
      <c r="H1" s="15"/>
      <c r="I1" s="11"/>
      <c r="J1" s="11"/>
      <c r="K1" s="11"/>
      <c r="L1" s="1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608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5" spans="1:26" ht="15">
      <c r="A5" s="13" t="s">
        <v>609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26" ht="15">
      <c r="A6" s="1" t="s">
        <v>610</v>
      </c>
      <c r="B6" s="1" t="s">
        <v>611</v>
      </c>
    </row>
    <row r="7" spans="1:26">
      <c r="A7" t="s">
        <v>612</v>
      </c>
      <c r="B7" s="2"/>
    </row>
    <row r="8" spans="1:26">
      <c r="A8" t="s">
        <v>613</v>
      </c>
      <c r="B8" s="2"/>
    </row>
    <row r="9" spans="1:26">
      <c r="A9" t="s">
        <v>614</v>
      </c>
      <c r="B9" s="2"/>
    </row>
    <row r="10" spans="1:26">
      <c r="A10" t="s">
        <v>615</v>
      </c>
      <c r="B10" s="2"/>
    </row>
    <row r="11" spans="1:26">
      <c r="A11" t="s">
        <v>616</v>
      </c>
      <c r="B11" s="2"/>
    </row>
    <row r="12" spans="1:26">
      <c r="A12" t="s">
        <v>617</v>
      </c>
      <c r="B12" s="2"/>
    </row>
    <row r="13" spans="1:26">
      <c r="A13" t="s">
        <v>618</v>
      </c>
      <c r="B13" s="2"/>
    </row>
    <row r="14" spans="1:26">
      <c r="A14" t="s">
        <v>619</v>
      </c>
      <c r="B14" s="2"/>
    </row>
    <row r="15" spans="1:26">
      <c r="A15" t="s">
        <v>620</v>
      </c>
      <c r="B15" s="2"/>
    </row>
    <row r="16" spans="1:26">
      <c r="A16" t="s">
        <v>621</v>
      </c>
      <c r="B16" s="2"/>
    </row>
    <row r="17" spans="1:12">
      <c r="A17" t="s">
        <v>622</v>
      </c>
      <c r="B17" s="2"/>
    </row>
    <row r="18" spans="1:12">
      <c r="A18" t="s">
        <v>623</v>
      </c>
      <c r="B18" s="2"/>
    </row>
    <row r="19" spans="1:12">
      <c r="A19" t="s">
        <v>624</v>
      </c>
      <c r="B19" s="8"/>
    </row>
    <row r="20" spans="1:12">
      <c r="A20" t="s">
        <v>285</v>
      </c>
      <c r="B20" s="5">
        <f>B17*B18</f>
        <v>0</v>
      </c>
    </row>
    <row r="21" spans="1:12">
      <c r="A21" t="s">
        <v>625</v>
      </c>
      <c r="B21" s="8">
        <v>0</v>
      </c>
    </row>
    <row r="22" spans="1:12">
      <c r="A22" t="s">
        <v>626</v>
      </c>
      <c r="B22" s="8">
        <f>B19*B20</f>
        <v>0</v>
      </c>
    </row>
    <row r="23" spans="1:12">
      <c r="A23" t="s">
        <v>627</v>
      </c>
      <c r="B23" s="2">
        <f>B19+B21</f>
        <v>0</v>
      </c>
    </row>
    <row r="24" spans="1:12">
      <c r="A24" t="s">
        <v>628</v>
      </c>
      <c r="B24" s="2"/>
    </row>
    <row r="25" spans="1:12">
      <c r="A25" t="s">
        <v>629</v>
      </c>
      <c r="B25" s="2"/>
    </row>
    <row r="26" spans="1:12">
      <c r="A26" t="s">
        <v>630</v>
      </c>
    </row>
    <row r="28" spans="1:12" ht="15">
      <c r="A28" s="13" t="s">
        <v>631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5">
      <c r="A29" s="1" t="s">
        <v>632</v>
      </c>
      <c r="B29" s="1" t="s">
        <v>633</v>
      </c>
      <c r="C29" s="1" t="s">
        <v>634</v>
      </c>
      <c r="D29" s="1" t="s">
        <v>485</v>
      </c>
      <c r="E29" s="1" t="s">
        <v>635</v>
      </c>
      <c r="F29" s="1" t="s">
        <v>288</v>
      </c>
      <c r="G29" s="1" t="s">
        <v>168</v>
      </c>
      <c r="H29" s="1" t="s">
        <v>169</v>
      </c>
      <c r="I29" s="1" t="s">
        <v>636</v>
      </c>
    </row>
    <row r="30" spans="1:12">
      <c r="A30" s="2"/>
      <c r="B30" s="2"/>
      <c r="C30" s="2"/>
      <c r="D30" s="2"/>
      <c r="E30" s="2"/>
      <c r="F30" s="7">
        <v>0</v>
      </c>
      <c r="G30" s="5">
        <v>1</v>
      </c>
      <c r="H30" s="8">
        <f>F30*G30</f>
        <v>0</v>
      </c>
      <c r="I30" s="2"/>
    </row>
    <row r="31" spans="1:12">
      <c r="A31" s="2"/>
      <c r="B31" s="2"/>
      <c r="C31" s="2"/>
      <c r="D31" s="2"/>
      <c r="E31" s="2"/>
      <c r="F31" s="7">
        <v>0</v>
      </c>
      <c r="G31" s="5">
        <v>1</v>
      </c>
      <c r="H31" s="8">
        <f>F31*G31</f>
        <v>0</v>
      </c>
      <c r="I31" s="2"/>
    </row>
    <row r="32" spans="1:12">
      <c r="A32" s="2"/>
      <c r="B32" s="2"/>
      <c r="C32" s="2"/>
      <c r="D32" s="2"/>
      <c r="E32" s="2"/>
      <c r="F32" s="7">
        <v>0</v>
      </c>
      <c r="G32" s="5">
        <v>1</v>
      </c>
      <c r="H32" s="8">
        <f>F32*G32</f>
        <v>0</v>
      </c>
      <c r="I32" s="2"/>
    </row>
    <row r="33" spans="1:12">
      <c r="A33" s="2"/>
      <c r="B33" s="2"/>
      <c r="C33" s="2"/>
      <c r="D33" s="2"/>
      <c r="E33" s="2"/>
      <c r="F33" s="7">
        <v>0</v>
      </c>
      <c r="G33" s="5">
        <v>1</v>
      </c>
      <c r="H33" s="8">
        <f>F33*G33</f>
        <v>0</v>
      </c>
      <c r="I33" s="2"/>
    </row>
    <row r="34" spans="1:12">
      <c r="A34" s="2"/>
      <c r="B34" s="2"/>
      <c r="C34" s="2"/>
      <c r="D34" s="2"/>
      <c r="E34" s="2"/>
      <c r="F34" s="7">
        <v>0</v>
      </c>
      <c r="G34" s="5">
        <v>1</v>
      </c>
      <c r="H34" s="8">
        <f>F34*G34</f>
        <v>0</v>
      </c>
      <c r="I34" s="2"/>
    </row>
    <row r="35" spans="1:12">
      <c r="A35" t="s">
        <v>133</v>
      </c>
      <c r="F35" s="9"/>
      <c r="G35" s="9"/>
      <c r="H35" s="8">
        <f>SUM(H30:H34)</f>
        <v>0</v>
      </c>
    </row>
    <row r="38" spans="1:12" ht="15">
      <c r="A38" s="13" t="s">
        <v>637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ht="15">
      <c r="A39" s="1" t="s">
        <v>632</v>
      </c>
      <c r="B39" s="1" t="s">
        <v>638</v>
      </c>
      <c r="C39" s="1" t="s">
        <v>639</v>
      </c>
      <c r="D39" s="1" t="s">
        <v>640</v>
      </c>
      <c r="E39" s="1" t="s">
        <v>641</v>
      </c>
      <c r="F39" s="1" t="s">
        <v>642</v>
      </c>
      <c r="G39" s="1" t="s">
        <v>643</v>
      </c>
    </row>
    <row r="40" spans="1:12">
      <c r="A40" s="2"/>
      <c r="B40" s="2"/>
      <c r="C40" s="2"/>
      <c r="D40" s="2"/>
      <c r="E40" s="7">
        <v>0</v>
      </c>
      <c r="F40" s="5">
        <v>0.45</v>
      </c>
      <c r="G40" s="8">
        <f>E40*F40</f>
        <v>0</v>
      </c>
    </row>
    <row r="41" spans="1:12">
      <c r="A41" s="2"/>
      <c r="B41" s="2"/>
      <c r="C41" s="2"/>
      <c r="D41" s="2"/>
      <c r="E41" s="7">
        <v>0</v>
      </c>
      <c r="F41" s="5">
        <v>0.45</v>
      </c>
      <c r="G41" s="8">
        <f>E41*F41</f>
        <v>0</v>
      </c>
    </row>
    <row r="42" spans="1:12">
      <c r="A42" s="2"/>
      <c r="B42" s="2"/>
      <c r="C42" s="2"/>
      <c r="D42" s="2"/>
      <c r="E42" s="7">
        <v>0</v>
      </c>
      <c r="F42" s="5">
        <v>0.45</v>
      </c>
      <c r="G42" s="8">
        <f>E42*F42</f>
        <v>0</v>
      </c>
    </row>
    <row r="43" spans="1:12">
      <c r="A43" t="s">
        <v>133</v>
      </c>
      <c r="E43" s="8">
        <f>SUM(E40:E42)</f>
        <v>0</v>
      </c>
      <c r="F43" s="9"/>
      <c r="G43" s="8">
        <f>SUM(G40:G42)</f>
        <v>0</v>
      </c>
    </row>
    <row r="46" spans="1:12" ht="15">
      <c r="A46" s="13" t="s">
        <v>644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ht="15">
      <c r="A47" s="1" t="s">
        <v>645</v>
      </c>
      <c r="B47" s="1" t="s">
        <v>75</v>
      </c>
    </row>
    <row r="48" spans="1:12">
      <c r="A48" t="s">
        <v>646</v>
      </c>
      <c r="B48" s="7"/>
    </row>
    <row r="49" spans="1:12">
      <c r="A49" t="s">
        <v>647</v>
      </c>
      <c r="B49" s="7"/>
    </row>
    <row r="50" spans="1:12">
      <c r="A50" t="s">
        <v>648</v>
      </c>
      <c r="B50" s="7"/>
    </row>
    <row r="51" spans="1:12">
      <c r="A51" t="s">
        <v>649</v>
      </c>
      <c r="B51" s="7"/>
    </row>
    <row r="52" spans="1:12">
      <c r="A52" t="s">
        <v>650</v>
      </c>
      <c r="B52" s="7"/>
    </row>
    <row r="53" spans="1:12">
      <c r="A53" t="s">
        <v>270</v>
      </c>
      <c r="B53" s="8">
        <f>SUM(B48:B50)-SUM(B51:B52)</f>
        <v>0</v>
      </c>
    </row>
    <row r="54" spans="1:12">
      <c r="A54" t="s">
        <v>272</v>
      </c>
      <c r="B54" s="7"/>
    </row>
    <row r="55" spans="1:12">
      <c r="A55" t="s">
        <v>651</v>
      </c>
      <c r="B55" s="7"/>
    </row>
    <row r="56" spans="1:12">
      <c r="A56" t="s">
        <v>652</v>
      </c>
      <c r="B56" s="7"/>
    </row>
    <row r="57" spans="1:12">
      <c r="A57" t="s">
        <v>653</v>
      </c>
      <c r="B57" s="8">
        <f>B54+B55-B56</f>
        <v>0</v>
      </c>
    </row>
    <row r="58" spans="1:12">
      <c r="A58" t="s">
        <v>237</v>
      </c>
      <c r="B58" s="8">
        <f>B53-B57</f>
        <v>0</v>
      </c>
    </row>
    <row r="61" spans="1:12" ht="15">
      <c r="A61" s="13" t="s">
        <v>654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ht="30">
      <c r="A62" s="1" t="s">
        <v>655</v>
      </c>
      <c r="B62" s="1" t="s">
        <v>94</v>
      </c>
      <c r="C62" s="1" t="s">
        <v>656</v>
      </c>
      <c r="D62" s="1" t="s">
        <v>657</v>
      </c>
      <c r="E62" s="1" t="s">
        <v>658</v>
      </c>
    </row>
    <row r="63" spans="1:12">
      <c r="A63" t="s">
        <v>659</v>
      </c>
      <c r="B63" s="7">
        <v>0</v>
      </c>
      <c r="C63" s="5">
        <v>0.25</v>
      </c>
      <c r="D63" s="8">
        <f t="shared" ref="D63:D74" si="0">B63*C63</f>
        <v>0</v>
      </c>
      <c r="E63" s="8">
        <f>D63</f>
        <v>0</v>
      </c>
    </row>
    <row r="64" spans="1:12">
      <c r="A64" t="s">
        <v>660</v>
      </c>
      <c r="B64" s="7">
        <v>0</v>
      </c>
      <c r="C64" s="5">
        <v>0.25</v>
      </c>
      <c r="D64" s="8">
        <f t="shared" si="0"/>
        <v>0</v>
      </c>
      <c r="E64" s="8">
        <f t="shared" ref="E64:E74" si="1">E63+D64</f>
        <v>0</v>
      </c>
    </row>
    <row r="65" spans="1:12">
      <c r="A65" t="s">
        <v>661</v>
      </c>
      <c r="B65" s="7">
        <v>0</v>
      </c>
      <c r="C65" s="5">
        <v>0.25</v>
      </c>
      <c r="D65" s="8">
        <f t="shared" si="0"/>
        <v>0</v>
      </c>
      <c r="E65" s="8">
        <f t="shared" si="1"/>
        <v>0</v>
      </c>
    </row>
    <row r="66" spans="1:12">
      <c r="A66" t="s">
        <v>662</v>
      </c>
      <c r="B66" s="7">
        <v>0</v>
      </c>
      <c r="C66" s="5">
        <v>0.25</v>
      </c>
      <c r="D66" s="8">
        <f t="shared" si="0"/>
        <v>0</v>
      </c>
      <c r="E66" s="8">
        <f t="shared" si="1"/>
        <v>0</v>
      </c>
    </row>
    <row r="67" spans="1:12">
      <c r="A67" t="s">
        <v>663</v>
      </c>
      <c r="B67" s="7">
        <v>0</v>
      </c>
      <c r="C67" s="5">
        <v>0.25</v>
      </c>
      <c r="D67" s="8">
        <f t="shared" si="0"/>
        <v>0</v>
      </c>
      <c r="E67" s="8">
        <f t="shared" si="1"/>
        <v>0</v>
      </c>
    </row>
    <row r="68" spans="1:12">
      <c r="A68" t="s">
        <v>664</v>
      </c>
      <c r="B68" s="7">
        <v>0</v>
      </c>
      <c r="C68" s="5">
        <v>0.25</v>
      </c>
      <c r="D68" s="8">
        <f t="shared" si="0"/>
        <v>0</v>
      </c>
      <c r="E68" s="8">
        <f t="shared" si="1"/>
        <v>0</v>
      </c>
    </row>
    <row r="69" spans="1:12">
      <c r="A69" t="s">
        <v>665</v>
      </c>
      <c r="B69" s="7">
        <v>0</v>
      </c>
      <c r="C69" s="5">
        <v>0.25</v>
      </c>
      <c r="D69" s="8">
        <f t="shared" si="0"/>
        <v>0</v>
      </c>
      <c r="E69" s="8">
        <f t="shared" si="1"/>
        <v>0</v>
      </c>
    </row>
    <row r="70" spans="1:12">
      <c r="A70" t="s">
        <v>666</v>
      </c>
      <c r="B70" s="7">
        <v>0</v>
      </c>
      <c r="C70" s="5">
        <v>0.25</v>
      </c>
      <c r="D70" s="8">
        <f t="shared" si="0"/>
        <v>0</v>
      </c>
      <c r="E70" s="8">
        <f t="shared" si="1"/>
        <v>0</v>
      </c>
    </row>
    <row r="71" spans="1:12">
      <c r="A71" t="s">
        <v>667</v>
      </c>
      <c r="B71" s="7">
        <v>0</v>
      </c>
      <c r="C71" s="5">
        <v>0.25</v>
      </c>
      <c r="D71" s="8">
        <f t="shared" si="0"/>
        <v>0</v>
      </c>
      <c r="E71" s="8">
        <f t="shared" si="1"/>
        <v>0</v>
      </c>
    </row>
    <row r="72" spans="1:12">
      <c r="A72" t="s">
        <v>668</v>
      </c>
      <c r="B72" s="7">
        <v>0</v>
      </c>
      <c r="C72" s="5">
        <v>0.25</v>
      </c>
      <c r="D72" s="8">
        <f t="shared" si="0"/>
        <v>0</v>
      </c>
      <c r="E72" s="8">
        <f t="shared" si="1"/>
        <v>0</v>
      </c>
    </row>
    <row r="73" spans="1:12">
      <c r="A73" t="s">
        <v>669</v>
      </c>
      <c r="B73" s="7">
        <v>0</v>
      </c>
      <c r="C73" s="5">
        <v>0.25</v>
      </c>
      <c r="D73" s="8">
        <f t="shared" si="0"/>
        <v>0</v>
      </c>
      <c r="E73" s="8">
        <f t="shared" si="1"/>
        <v>0</v>
      </c>
    </row>
    <row r="74" spans="1:12">
      <c r="A74" t="s">
        <v>670</v>
      </c>
      <c r="B74" s="7">
        <v>0</v>
      </c>
      <c r="C74" s="5">
        <v>0.25</v>
      </c>
      <c r="D74" s="8">
        <f t="shared" si="0"/>
        <v>0</v>
      </c>
      <c r="E74" s="8">
        <f t="shared" si="1"/>
        <v>0</v>
      </c>
    </row>
    <row r="77" spans="1:12" ht="15">
      <c r="A77" s="13" t="s">
        <v>671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ht="15">
      <c r="A78" s="1" t="s">
        <v>672</v>
      </c>
      <c r="B78" s="1" t="s">
        <v>673</v>
      </c>
      <c r="C78" s="1" t="s">
        <v>674</v>
      </c>
    </row>
    <row r="79" spans="1:12">
      <c r="A79" t="s">
        <v>675</v>
      </c>
      <c r="B79" s="2"/>
      <c r="C79" s="2"/>
    </row>
    <row r="80" spans="1:12">
      <c r="A80" t="s">
        <v>676</v>
      </c>
      <c r="B80" s="2"/>
      <c r="C80" s="2"/>
    </row>
    <row r="81" spans="1:3">
      <c r="A81" t="s">
        <v>677</v>
      </c>
      <c r="B81" s="2"/>
      <c r="C81" s="2"/>
    </row>
    <row r="82" spans="1:3">
      <c r="A82" t="s">
        <v>678</v>
      </c>
      <c r="B82" s="2"/>
      <c r="C82" s="2"/>
    </row>
    <row r="83" spans="1:3">
      <c r="A83" t="s">
        <v>679</v>
      </c>
      <c r="B83" s="2"/>
      <c r="C83" s="2"/>
    </row>
    <row r="84" spans="1:3">
      <c r="A84" t="s">
        <v>680</v>
      </c>
      <c r="B84" s="2"/>
      <c r="C84" s="2"/>
    </row>
    <row r="85" spans="1:3">
      <c r="A85" t="s">
        <v>681</v>
      </c>
      <c r="B85" s="2"/>
      <c r="C85" s="2"/>
    </row>
    <row r="86" spans="1:3">
      <c r="A86" t="s">
        <v>682</v>
      </c>
      <c r="B86" s="2"/>
      <c r="C86" s="2"/>
    </row>
    <row r="87" spans="1:3">
      <c r="A87" t="s">
        <v>683</v>
      </c>
      <c r="B87" s="2"/>
      <c r="C87" s="2"/>
    </row>
    <row r="88" spans="1:3">
      <c r="A88" t="s">
        <v>684</v>
      </c>
      <c r="B88" s="2"/>
      <c r="C88" s="2"/>
    </row>
    <row r="89" spans="1:3">
      <c r="A89" t="s">
        <v>685</v>
      </c>
      <c r="B89" s="2"/>
      <c r="C89" s="2"/>
    </row>
    <row r="90" spans="1:3">
      <c r="A90" t="s">
        <v>686</v>
      </c>
      <c r="B90" s="2"/>
      <c r="C90" s="2"/>
    </row>
    <row r="91" spans="1:3">
      <c r="A91" t="s">
        <v>687</v>
      </c>
      <c r="B91" s="2"/>
      <c r="C91" s="2"/>
    </row>
    <row r="92" spans="1:3">
      <c r="A92" t="s">
        <v>688</v>
      </c>
      <c r="B92" s="2"/>
      <c r="C92" s="2"/>
    </row>
    <row r="93" spans="1:3">
      <c r="A93" t="s">
        <v>689</v>
      </c>
      <c r="B93" s="2"/>
      <c r="C93" s="2"/>
    </row>
    <row r="94" spans="1:3">
      <c r="A94" t="s">
        <v>690</v>
      </c>
      <c r="B94" s="2"/>
      <c r="C94" s="2"/>
    </row>
    <row r="95" spans="1:3">
      <c r="A95" t="s">
        <v>691</v>
      </c>
      <c r="B95" s="2"/>
      <c r="C95" s="2"/>
    </row>
    <row r="96" spans="1:3">
      <c r="A96" t="s">
        <v>692</v>
      </c>
      <c r="B96" s="2"/>
      <c r="C96" s="2"/>
    </row>
    <row r="97" spans="1:12">
      <c r="A97" t="s">
        <v>693</v>
      </c>
      <c r="B97" s="2"/>
      <c r="C97" s="2"/>
    </row>
    <row r="98" spans="1:12">
      <c r="A98" t="s">
        <v>694</v>
      </c>
      <c r="B98" s="2"/>
      <c r="C98" s="2"/>
    </row>
    <row r="101" spans="1:12" ht="15">
      <c r="A101" s="13" t="s">
        <v>695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ht="15">
      <c r="A102" s="1" t="s">
        <v>696</v>
      </c>
      <c r="B102" s="1" t="s">
        <v>673</v>
      </c>
      <c r="C102" s="1" t="s">
        <v>674</v>
      </c>
    </row>
    <row r="103" spans="1:12">
      <c r="A103" t="s">
        <v>697</v>
      </c>
      <c r="B103" s="2"/>
      <c r="C103" s="2"/>
    </row>
    <row r="104" spans="1:12">
      <c r="A104" t="s">
        <v>698</v>
      </c>
      <c r="B104" s="2"/>
      <c r="C104" s="2"/>
    </row>
    <row r="105" spans="1:12">
      <c r="A105" t="s">
        <v>699</v>
      </c>
      <c r="B105" s="2"/>
      <c r="C105" s="2"/>
    </row>
    <row r="106" spans="1:12">
      <c r="A106" t="s">
        <v>700</v>
      </c>
      <c r="B106" s="2"/>
      <c r="C106" s="2"/>
    </row>
    <row r="107" spans="1:12">
      <c r="A107" t="s">
        <v>701</v>
      </c>
      <c r="B107" s="2"/>
      <c r="C107" s="2"/>
    </row>
    <row r="108" spans="1:12">
      <c r="A108" t="s">
        <v>702</v>
      </c>
      <c r="B108" s="2"/>
      <c r="C108" s="2"/>
    </row>
    <row r="109" spans="1:12">
      <c r="A109" t="s">
        <v>703</v>
      </c>
      <c r="B109" s="2"/>
      <c r="C109" s="2"/>
    </row>
    <row r="110" spans="1:12">
      <c r="A110" t="s">
        <v>704</v>
      </c>
      <c r="B110" s="2"/>
      <c r="C110" s="2"/>
    </row>
    <row r="111" spans="1:12">
      <c r="A111" t="s">
        <v>705</v>
      </c>
      <c r="B111" s="2"/>
      <c r="C111" s="2"/>
    </row>
    <row r="112" spans="1:12">
      <c r="A112" t="s">
        <v>706</v>
      </c>
      <c r="B112" s="2"/>
      <c r="C112" s="2"/>
    </row>
    <row r="113" spans="1:12">
      <c r="A113" t="s">
        <v>707</v>
      </c>
      <c r="B113" s="2"/>
      <c r="C113" s="2"/>
    </row>
    <row r="114" spans="1:12">
      <c r="A114" t="s">
        <v>708</v>
      </c>
      <c r="B114" s="2"/>
      <c r="C114" s="2"/>
    </row>
    <row r="115" spans="1:12">
      <c r="A115" t="s">
        <v>709</v>
      </c>
      <c r="B115" s="2"/>
      <c r="C115" s="2"/>
    </row>
    <row r="116" spans="1:12">
      <c r="A116" t="s">
        <v>710</v>
      </c>
      <c r="B116" s="2"/>
      <c r="C116" s="2"/>
    </row>
    <row r="117" spans="1:12">
      <c r="A117" t="s">
        <v>711</v>
      </c>
      <c r="B117" s="2"/>
      <c r="C117" s="2"/>
    </row>
    <row r="118" spans="1:12">
      <c r="A118" t="s">
        <v>712</v>
      </c>
      <c r="B118" s="2"/>
      <c r="C118" s="2"/>
    </row>
    <row r="119" spans="1:12">
      <c r="A119" t="s">
        <v>713</v>
      </c>
      <c r="B119" s="2"/>
      <c r="C119" s="2"/>
    </row>
    <row r="120" spans="1:12">
      <c r="A120" t="s">
        <v>714</v>
      </c>
      <c r="B120" s="2"/>
      <c r="C120" s="2"/>
    </row>
    <row r="121" spans="1:12">
      <c r="A121" t="s">
        <v>715</v>
      </c>
      <c r="B121" s="2"/>
      <c r="C121" s="2"/>
    </row>
    <row r="122" spans="1:12">
      <c r="A122" t="s">
        <v>716</v>
      </c>
      <c r="B122" s="2"/>
      <c r="C122" s="2"/>
    </row>
    <row r="123" spans="1:12">
      <c r="A123" t="s">
        <v>717</v>
      </c>
      <c r="B123" s="2"/>
      <c r="C123" s="2"/>
    </row>
    <row r="124" spans="1:12">
      <c r="A124" t="s">
        <v>718</v>
      </c>
      <c r="B124" s="2"/>
      <c r="C124" s="2"/>
    </row>
    <row r="127" spans="1:12" ht="15">
      <c r="A127" s="13" t="s">
        <v>719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ht="15">
      <c r="A128" s="1" t="s">
        <v>720</v>
      </c>
      <c r="B128" s="1" t="s">
        <v>721</v>
      </c>
    </row>
    <row r="129" spans="1:2">
      <c r="A129" t="s">
        <v>722</v>
      </c>
      <c r="B129" t="s">
        <v>723</v>
      </c>
    </row>
    <row r="130" spans="1:2">
      <c r="A130" t="s">
        <v>208</v>
      </c>
      <c r="B130" t="s">
        <v>724</v>
      </c>
    </row>
    <row r="131" spans="1:2">
      <c r="A131" t="s">
        <v>725</v>
      </c>
      <c r="B131" t="s">
        <v>726</v>
      </c>
    </row>
    <row r="132" spans="1:2">
      <c r="A132" t="s">
        <v>727</v>
      </c>
      <c r="B132" t="s">
        <v>728</v>
      </c>
    </row>
    <row r="133" spans="1:2">
      <c r="A133" t="s">
        <v>729</v>
      </c>
      <c r="B133" t="s">
        <v>730</v>
      </c>
    </row>
    <row r="134" spans="1:2">
      <c r="A134" t="s">
        <v>249</v>
      </c>
      <c r="B134" t="s">
        <v>731</v>
      </c>
    </row>
    <row r="135" spans="1:2">
      <c r="A135" t="s">
        <v>207</v>
      </c>
      <c r="B135" t="s">
        <v>732</v>
      </c>
    </row>
    <row r="136" spans="1:2">
      <c r="A136" t="s">
        <v>733</v>
      </c>
      <c r="B136" t="s">
        <v>734</v>
      </c>
    </row>
    <row r="137" spans="1:2">
      <c r="A137" t="s">
        <v>735</v>
      </c>
      <c r="B137" t="s">
        <v>736</v>
      </c>
    </row>
    <row r="138" spans="1:2">
      <c r="A138" t="s">
        <v>89</v>
      </c>
      <c r="B138" t="s">
        <v>737</v>
      </c>
    </row>
    <row r="139" spans="1:2">
      <c r="A139" t="s">
        <v>295</v>
      </c>
      <c r="B139" t="s">
        <v>738</v>
      </c>
    </row>
    <row r="140" spans="1:2">
      <c r="A140" t="s">
        <v>545</v>
      </c>
      <c r="B140" t="s">
        <v>739</v>
      </c>
    </row>
    <row r="141" spans="1:2">
      <c r="A141" t="s">
        <v>740</v>
      </c>
      <c r="B141" t="s">
        <v>741</v>
      </c>
    </row>
    <row r="142" spans="1:2">
      <c r="A142" t="s">
        <v>367</v>
      </c>
      <c r="B142" t="s">
        <v>742</v>
      </c>
    </row>
  </sheetData>
  <mergeCells count="11">
    <mergeCell ref="A127:L127"/>
    <mergeCell ref="A38:L38"/>
    <mergeCell ref="A46:L46"/>
    <mergeCell ref="A61:L61"/>
    <mergeCell ref="A77:L77"/>
    <mergeCell ref="A101:L101"/>
    <mergeCell ref="A1:L1"/>
    <mergeCell ref="A2:L2"/>
    <mergeCell ref="A3:L3"/>
    <mergeCell ref="A5:L5"/>
    <mergeCell ref="A28:L28"/>
  </mergeCells>
  <dataValidations count="1">
    <dataValidation type="list" sqref="B79:B98 B103:B124" xr:uid="{00000000-0002-0000-1100-000000000000}">
      <formula1>"Yes,No,Review"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0"/>
  <sheetViews>
    <sheetView workbookViewId="0"/>
  </sheetViews>
  <sheetFormatPr defaultRowHeight="14.25"/>
  <cols>
    <col min="1" max="1" width="34" customWidth="1"/>
    <col min="2" max="2" width="42" customWidth="1"/>
    <col min="3" max="3" width="70" customWidth="1"/>
    <col min="4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743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744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745</v>
      </c>
      <c r="B5" s="13"/>
      <c r="C5" s="13"/>
      <c r="D5" s="13"/>
      <c r="E5" s="13"/>
      <c r="F5" s="13"/>
      <c r="G5" s="13"/>
      <c r="H5" s="13"/>
      <c r="I5" s="13"/>
    </row>
    <row r="6" spans="1:26" ht="15">
      <c r="A6" s="1" t="s">
        <v>746</v>
      </c>
      <c r="B6" s="1" t="s">
        <v>747</v>
      </c>
      <c r="C6" s="1" t="s">
        <v>748</v>
      </c>
    </row>
    <row r="7" spans="1:26">
      <c r="A7" t="s">
        <v>11</v>
      </c>
      <c r="B7" t="s">
        <v>749</v>
      </c>
      <c r="C7" t="s">
        <v>750</v>
      </c>
    </row>
    <row r="8" spans="1:26">
      <c r="A8" t="s">
        <v>13</v>
      </c>
      <c r="B8" t="s">
        <v>751</v>
      </c>
      <c r="C8" t="s">
        <v>752</v>
      </c>
    </row>
    <row r="9" spans="1:26">
      <c r="A9" t="s">
        <v>15</v>
      </c>
      <c r="B9" t="s">
        <v>753</v>
      </c>
      <c r="C9" t="s">
        <v>754</v>
      </c>
    </row>
    <row r="10" spans="1:26">
      <c r="A10" t="s">
        <v>17</v>
      </c>
      <c r="B10" t="s">
        <v>755</v>
      </c>
      <c r="C10" t="s">
        <v>756</v>
      </c>
    </row>
    <row r="11" spans="1:26">
      <c r="A11" t="s">
        <v>19</v>
      </c>
      <c r="B11" t="s">
        <v>757</v>
      </c>
      <c r="C11" t="s">
        <v>758</v>
      </c>
    </row>
    <row r="12" spans="1:26">
      <c r="A12" t="s">
        <v>21</v>
      </c>
      <c r="B12" t="s">
        <v>759</v>
      </c>
      <c r="C12" t="s">
        <v>760</v>
      </c>
    </row>
    <row r="13" spans="1:26">
      <c r="A13" t="s">
        <v>23</v>
      </c>
      <c r="B13" t="s">
        <v>761</v>
      </c>
      <c r="C13" t="s">
        <v>762</v>
      </c>
    </row>
    <row r="14" spans="1:26">
      <c r="A14" t="s">
        <v>25</v>
      </c>
      <c r="B14" t="s">
        <v>763</v>
      </c>
      <c r="C14" t="s">
        <v>764</v>
      </c>
    </row>
    <row r="15" spans="1:26">
      <c r="A15" t="s">
        <v>27</v>
      </c>
      <c r="B15" t="s">
        <v>765</v>
      </c>
      <c r="C15" t="s">
        <v>766</v>
      </c>
    </row>
    <row r="16" spans="1:26">
      <c r="A16" t="s">
        <v>29</v>
      </c>
      <c r="B16" t="s">
        <v>767</v>
      </c>
      <c r="C16" t="s">
        <v>768</v>
      </c>
    </row>
    <row r="17" spans="1:9">
      <c r="A17" t="s">
        <v>31</v>
      </c>
      <c r="B17" t="s">
        <v>769</v>
      </c>
      <c r="C17" t="s">
        <v>770</v>
      </c>
    </row>
    <row r="18" spans="1:9">
      <c r="A18" t="s">
        <v>33</v>
      </c>
      <c r="B18" t="s">
        <v>771</v>
      </c>
      <c r="C18" t="s">
        <v>772</v>
      </c>
    </row>
    <row r="19" spans="1:9">
      <c r="A19" t="s">
        <v>35</v>
      </c>
      <c r="B19" t="s">
        <v>773</v>
      </c>
      <c r="C19" t="s">
        <v>774</v>
      </c>
    </row>
    <row r="20" spans="1:9">
      <c r="A20" t="s">
        <v>37</v>
      </c>
      <c r="B20" t="s">
        <v>775</v>
      </c>
      <c r="C20" t="s">
        <v>776</v>
      </c>
    </row>
    <row r="21" spans="1:9">
      <c r="A21" t="s">
        <v>39</v>
      </c>
      <c r="B21" t="s">
        <v>777</v>
      </c>
      <c r="C21" t="s">
        <v>778</v>
      </c>
    </row>
    <row r="22" spans="1:9">
      <c r="A22" t="s">
        <v>41</v>
      </c>
      <c r="B22" t="s">
        <v>779</v>
      </c>
      <c r="C22" t="s">
        <v>780</v>
      </c>
    </row>
    <row r="25" spans="1:9" ht="15">
      <c r="A25" s="13" t="s">
        <v>781</v>
      </c>
      <c r="B25" s="13"/>
      <c r="C25" s="13"/>
      <c r="D25" s="13"/>
      <c r="E25" s="13"/>
      <c r="F25" s="13"/>
      <c r="G25" s="13"/>
      <c r="H25" s="13"/>
      <c r="I25" s="13"/>
    </row>
    <row r="26" spans="1:9" ht="15">
      <c r="A26" s="1" t="s">
        <v>782</v>
      </c>
      <c r="B26" s="1" t="s">
        <v>530</v>
      </c>
      <c r="C26" s="1" t="s">
        <v>783</v>
      </c>
    </row>
    <row r="27" spans="1:9">
      <c r="A27" t="s">
        <v>784</v>
      </c>
      <c r="B27" t="s">
        <v>785</v>
      </c>
      <c r="C27" t="s">
        <v>786</v>
      </c>
    </row>
    <row r="28" spans="1:9">
      <c r="A28" t="s">
        <v>787</v>
      </c>
      <c r="B28" t="s">
        <v>788</v>
      </c>
      <c r="C28" t="s">
        <v>789</v>
      </c>
    </row>
    <row r="29" spans="1:9">
      <c r="A29" t="s">
        <v>790</v>
      </c>
      <c r="B29" t="s">
        <v>791</v>
      </c>
      <c r="C29" t="s">
        <v>792</v>
      </c>
    </row>
    <row r="30" spans="1:9">
      <c r="A30" t="s">
        <v>793</v>
      </c>
      <c r="B30" t="s">
        <v>794</v>
      </c>
      <c r="C30" t="s">
        <v>795</v>
      </c>
    </row>
    <row r="31" spans="1:9">
      <c r="A31" t="s">
        <v>796</v>
      </c>
      <c r="B31" t="s">
        <v>797</v>
      </c>
      <c r="C31" t="s">
        <v>798</v>
      </c>
    </row>
    <row r="32" spans="1:9">
      <c r="A32" t="s">
        <v>799</v>
      </c>
      <c r="B32" t="s">
        <v>800</v>
      </c>
      <c r="C32" t="s">
        <v>801</v>
      </c>
    </row>
    <row r="33" spans="1:9">
      <c r="A33" t="s">
        <v>802</v>
      </c>
      <c r="B33" t="s">
        <v>803</v>
      </c>
      <c r="C33" t="s">
        <v>804</v>
      </c>
    </row>
    <row r="34" spans="1:9">
      <c r="A34" t="s">
        <v>805</v>
      </c>
      <c r="B34" t="s">
        <v>806</v>
      </c>
      <c r="C34" t="s">
        <v>807</v>
      </c>
    </row>
    <row r="35" spans="1:9">
      <c r="A35" t="s">
        <v>808</v>
      </c>
      <c r="B35" t="s">
        <v>809</v>
      </c>
      <c r="C35" t="s">
        <v>810</v>
      </c>
    </row>
    <row r="36" spans="1:9">
      <c r="A36" t="s">
        <v>811</v>
      </c>
      <c r="B36" t="s">
        <v>812</v>
      </c>
      <c r="C36" t="s">
        <v>813</v>
      </c>
    </row>
    <row r="39" spans="1:9" ht="15">
      <c r="A39" s="13" t="s">
        <v>814</v>
      </c>
      <c r="B39" s="13"/>
      <c r="C39" s="13"/>
      <c r="D39" s="13"/>
      <c r="E39" s="13"/>
      <c r="F39" s="13"/>
      <c r="G39" s="13"/>
      <c r="H39" s="13"/>
      <c r="I39" s="13"/>
    </row>
    <row r="40" spans="1:9" ht="15">
      <c r="A40" s="1" t="s">
        <v>48</v>
      </c>
      <c r="B40" s="1" t="s">
        <v>49</v>
      </c>
    </row>
    <row r="41" spans="1:9">
      <c r="A41" t="s">
        <v>50</v>
      </c>
      <c r="B41" t="s">
        <v>51</v>
      </c>
    </row>
    <row r="42" spans="1:9">
      <c r="A42" t="s">
        <v>52</v>
      </c>
      <c r="B42" t="s">
        <v>53</v>
      </c>
    </row>
    <row r="43" spans="1:9">
      <c r="A43" t="s">
        <v>54</v>
      </c>
      <c r="B43" t="s">
        <v>55</v>
      </c>
    </row>
    <row r="44" spans="1:9">
      <c r="A44" t="s">
        <v>56</v>
      </c>
      <c r="B44" t="s">
        <v>57</v>
      </c>
    </row>
    <row r="45" spans="1:9">
      <c r="A45" t="s">
        <v>58</v>
      </c>
      <c r="B45" t="s">
        <v>59</v>
      </c>
    </row>
    <row r="46" spans="1:9">
      <c r="A46" t="s">
        <v>60</v>
      </c>
      <c r="B46" t="s">
        <v>61</v>
      </c>
    </row>
    <row r="47" spans="1:9">
      <c r="A47" t="s">
        <v>62</v>
      </c>
      <c r="B47" t="s">
        <v>63</v>
      </c>
    </row>
    <row r="48" spans="1:9">
      <c r="A48" t="s">
        <v>64</v>
      </c>
      <c r="B48" t="s">
        <v>65</v>
      </c>
    </row>
    <row r="49" spans="1:2">
      <c r="A49" t="s">
        <v>66</v>
      </c>
      <c r="B49" t="s">
        <v>67</v>
      </c>
    </row>
    <row r="50" spans="1:2">
      <c r="A50" t="s">
        <v>68</v>
      </c>
      <c r="B50" t="s">
        <v>69</v>
      </c>
    </row>
  </sheetData>
  <mergeCells count="6">
    <mergeCell ref="A39:I39"/>
    <mergeCell ref="A1:I1"/>
    <mergeCell ref="A2:I2"/>
    <mergeCell ref="A3:I3"/>
    <mergeCell ref="A5:I5"/>
    <mergeCell ref="A25:I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7"/>
  <sheetViews>
    <sheetView topLeftCell="A11" workbookViewId="0">
      <selection activeCell="B16" sqref="B16"/>
    </sheetView>
  </sheetViews>
  <sheetFormatPr defaultRowHeight="14.25"/>
  <cols>
    <col min="1" max="1" width="44.875" bestFit="1" customWidth="1"/>
    <col min="2" max="5" width="18" customWidth="1"/>
    <col min="6" max="7" width="22" customWidth="1"/>
    <col min="8" max="8" width="24" customWidth="1"/>
  </cols>
  <sheetData>
    <row r="1" spans="1:26" ht="27.95" customHeight="1">
      <c r="A1" s="11" t="s">
        <v>70</v>
      </c>
      <c r="B1" s="15"/>
      <c r="C1" s="11"/>
      <c r="D1" s="11"/>
      <c r="E1" s="11"/>
      <c r="F1" s="11"/>
      <c r="G1" s="11"/>
      <c r="H1" s="1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71</v>
      </c>
      <c r="B2" s="12"/>
      <c r="C2" s="12"/>
      <c r="D2" s="12"/>
      <c r="E2" s="12"/>
      <c r="F2" s="12"/>
      <c r="G2" s="12"/>
      <c r="H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</row>
    <row r="5" spans="1:26" ht="15">
      <c r="A5" s="13" t="s">
        <v>73</v>
      </c>
      <c r="B5" s="13"/>
      <c r="C5" s="13"/>
      <c r="D5" s="13"/>
      <c r="E5" s="13"/>
      <c r="F5" s="13"/>
      <c r="G5" s="13"/>
      <c r="H5" s="13"/>
    </row>
    <row r="6" spans="1:26" ht="15">
      <c r="A6" s="1" t="s">
        <v>74</v>
      </c>
      <c r="B6" s="1" t="s">
        <v>75</v>
      </c>
    </row>
    <row r="7" spans="1:26">
      <c r="A7" t="s">
        <v>76</v>
      </c>
      <c r="B7" s="7">
        <v>2200</v>
      </c>
    </row>
    <row r="8" spans="1:26">
      <c r="A8" t="s">
        <v>77</v>
      </c>
      <c r="B8" s="8">
        <f>SUM(B7:B7)</f>
        <v>2200</v>
      </c>
    </row>
    <row r="9" spans="1:26">
      <c r="B9" s="9"/>
    </row>
    <row r="10" spans="1:26" ht="15">
      <c r="A10" s="13" t="s">
        <v>78</v>
      </c>
      <c r="B10" s="17"/>
      <c r="C10" s="13"/>
      <c r="D10" s="13"/>
      <c r="E10" s="13"/>
      <c r="F10" s="13"/>
      <c r="G10" s="13"/>
      <c r="H10" s="13"/>
    </row>
    <row r="11" spans="1:26" ht="15">
      <c r="A11" s="1" t="s">
        <v>79</v>
      </c>
      <c r="B11" s="10" t="s">
        <v>75</v>
      </c>
    </row>
    <row r="12" spans="1:26">
      <c r="A12" t="s">
        <v>80</v>
      </c>
      <c r="B12" s="7">
        <v>300</v>
      </c>
    </row>
    <row r="13" spans="1:26">
      <c r="A13" t="s">
        <v>81</v>
      </c>
      <c r="B13" s="7">
        <v>180</v>
      </c>
    </row>
    <row r="14" spans="1:26">
      <c r="A14" t="s">
        <v>82</v>
      </c>
      <c r="B14" s="7">
        <v>120</v>
      </c>
    </row>
    <row r="15" spans="1:26">
      <c r="A15" t="s">
        <v>83</v>
      </c>
      <c r="B15" s="7">
        <v>75</v>
      </c>
    </row>
    <row r="16" spans="1:26">
      <c r="A16" t="s">
        <v>84</v>
      </c>
      <c r="B16" s="8">
        <f>SUM(B12:B15)</f>
        <v>675</v>
      </c>
    </row>
    <row r="17" spans="1:8">
      <c r="B17" s="9"/>
    </row>
    <row r="18" spans="1:8" ht="15">
      <c r="A18" s="13" t="s">
        <v>85</v>
      </c>
      <c r="B18" s="17"/>
      <c r="C18" s="13"/>
      <c r="D18" s="13"/>
      <c r="E18" s="13"/>
      <c r="F18" s="13"/>
      <c r="G18" s="13"/>
      <c r="H18" s="13"/>
    </row>
    <row r="19" spans="1:8" ht="15">
      <c r="A19" s="1" t="s">
        <v>86</v>
      </c>
      <c r="B19" s="10" t="s">
        <v>75</v>
      </c>
    </row>
    <row r="20" spans="1:8">
      <c r="A20" t="s">
        <v>77</v>
      </c>
      <c r="B20" s="8">
        <f>B8</f>
        <v>2200</v>
      </c>
    </row>
    <row r="21" spans="1:8">
      <c r="A21" t="s">
        <v>87</v>
      </c>
      <c r="B21" s="8">
        <f>B16</f>
        <v>675</v>
      </c>
    </row>
    <row r="22" spans="1:8">
      <c r="A22" t="s">
        <v>88</v>
      </c>
      <c r="B22" s="8">
        <f>B20-B21</f>
        <v>1525</v>
      </c>
    </row>
    <row r="23" spans="1:8">
      <c r="B23" s="9"/>
    </row>
    <row r="24" spans="1:8" ht="15">
      <c r="A24" s="13" t="s">
        <v>89</v>
      </c>
      <c r="B24" s="17"/>
      <c r="C24" s="13"/>
      <c r="D24" s="13"/>
      <c r="E24" s="13"/>
      <c r="F24" s="13"/>
      <c r="G24" s="13"/>
      <c r="H24" s="13"/>
    </row>
    <row r="25" spans="1:8" ht="15">
      <c r="A25" s="1" t="s">
        <v>90</v>
      </c>
      <c r="B25" s="10" t="s">
        <v>75</v>
      </c>
      <c r="C25" s="1" t="s">
        <v>91</v>
      </c>
    </row>
    <row r="26" spans="1:8">
      <c r="A26" t="s">
        <v>92</v>
      </c>
      <c r="B26" s="7">
        <v>500</v>
      </c>
      <c r="C26" s="2" t="s">
        <v>89</v>
      </c>
    </row>
    <row r="27" spans="1:8">
      <c r="B27" s="9"/>
    </row>
    <row r="28" spans="1:8" ht="15">
      <c r="A28" s="13" t="s">
        <v>93</v>
      </c>
      <c r="B28" s="17"/>
      <c r="C28" s="13"/>
      <c r="D28" s="13"/>
      <c r="E28" s="13"/>
      <c r="F28" s="13"/>
      <c r="G28" s="13"/>
      <c r="H28" s="13"/>
    </row>
    <row r="29" spans="1:8">
      <c r="A29" t="s">
        <v>94</v>
      </c>
      <c r="B29" s="8">
        <f>B8</f>
        <v>2200</v>
      </c>
    </row>
    <row r="30" spans="1:8">
      <c r="A30" t="s">
        <v>95</v>
      </c>
      <c r="B30" s="8">
        <f>B16</f>
        <v>675</v>
      </c>
    </row>
    <row r="31" spans="1:8">
      <c r="A31" t="s">
        <v>96</v>
      </c>
      <c r="B31" s="8">
        <f>B26</f>
        <v>500</v>
      </c>
    </row>
    <row r="32" spans="1:8">
      <c r="A32" t="s">
        <v>97</v>
      </c>
      <c r="B32" s="8">
        <f>B29-B30-B31</f>
        <v>1025</v>
      </c>
    </row>
    <row r="35" spans="1:2" ht="30">
      <c r="A35" s="1" t="s">
        <v>98</v>
      </c>
      <c r="B35" s="1" t="s">
        <v>99</v>
      </c>
    </row>
    <row r="36" spans="1:2" ht="44.1" customHeight="1">
      <c r="A36" t="s">
        <v>100</v>
      </c>
      <c r="B36" s="4"/>
    </row>
    <row r="37" spans="1:2" ht="44.1" customHeight="1">
      <c r="A37" t="s">
        <v>101</v>
      </c>
      <c r="B37" s="4"/>
    </row>
  </sheetData>
  <mergeCells count="8">
    <mergeCell ref="A18:H18"/>
    <mergeCell ref="A24:H24"/>
    <mergeCell ref="A28:H28"/>
    <mergeCell ref="A1:H1"/>
    <mergeCell ref="A2:H2"/>
    <mergeCell ref="A3:H3"/>
    <mergeCell ref="A5:H5"/>
    <mergeCell ref="A10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0"/>
  <sheetViews>
    <sheetView tabSelected="1" topLeftCell="A7" workbookViewId="0">
      <selection sqref="A1:H1"/>
    </sheetView>
  </sheetViews>
  <sheetFormatPr defaultRowHeight="14.25"/>
  <cols>
    <col min="1" max="1" width="34" customWidth="1"/>
    <col min="2" max="5" width="18" customWidth="1"/>
    <col min="6" max="7" width="22" customWidth="1"/>
    <col min="8" max="8" width="24" customWidth="1"/>
  </cols>
  <sheetData>
    <row r="1" spans="1:26" ht="27.95" customHeight="1">
      <c r="A1" s="11" t="s">
        <v>102</v>
      </c>
      <c r="B1" s="15"/>
      <c r="C1" s="11"/>
      <c r="D1" s="11"/>
      <c r="E1" s="11"/>
      <c r="F1" s="11"/>
      <c r="G1" s="11"/>
      <c r="H1" s="1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103</v>
      </c>
      <c r="B2" s="12"/>
      <c r="C2" s="12"/>
      <c r="D2" s="12"/>
      <c r="E2" s="12"/>
      <c r="F2" s="12"/>
      <c r="G2" s="12"/>
      <c r="H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</row>
    <row r="5" spans="1:26" ht="15">
      <c r="A5" s="13" t="s">
        <v>73</v>
      </c>
      <c r="B5" s="13"/>
      <c r="C5" s="13"/>
      <c r="D5" s="13"/>
      <c r="E5" s="13"/>
      <c r="F5" s="13"/>
      <c r="G5" s="13"/>
      <c r="H5" s="13"/>
    </row>
    <row r="6" spans="1:26" ht="15">
      <c r="A6" s="1" t="s">
        <v>74</v>
      </c>
      <c r="B6" s="1" t="s">
        <v>75</v>
      </c>
    </row>
    <row r="7" spans="1:26">
      <c r="A7" t="s">
        <v>104</v>
      </c>
      <c r="B7" s="7">
        <v>840</v>
      </c>
    </row>
    <row r="8" spans="1:26">
      <c r="A8" t="s">
        <v>105</v>
      </c>
      <c r="B8" s="7">
        <v>360</v>
      </c>
    </row>
    <row r="9" spans="1:26">
      <c r="A9" t="s">
        <v>77</v>
      </c>
      <c r="B9" s="8">
        <f>SUM(B7:B8)</f>
        <v>1200</v>
      </c>
    </row>
    <row r="10" spans="1:26">
      <c r="B10" s="9"/>
    </row>
    <row r="11" spans="1:26" ht="15">
      <c r="A11" s="13" t="s">
        <v>106</v>
      </c>
      <c r="B11" s="17"/>
      <c r="C11" s="13"/>
      <c r="D11" s="13"/>
      <c r="E11" s="13"/>
      <c r="F11" s="13"/>
      <c r="G11" s="13"/>
      <c r="H11" s="13"/>
    </row>
    <row r="12" spans="1:26" ht="15">
      <c r="A12" s="1" t="s">
        <v>107</v>
      </c>
      <c r="B12" s="10" t="s">
        <v>75</v>
      </c>
    </row>
    <row r="13" spans="1:26">
      <c r="A13" t="s">
        <v>108</v>
      </c>
      <c r="B13" s="7">
        <v>96</v>
      </c>
    </row>
    <row r="14" spans="1:26">
      <c r="A14" t="s">
        <v>109</v>
      </c>
      <c r="B14" s="7">
        <v>55</v>
      </c>
    </row>
    <row r="15" spans="1:26">
      <c r="A15" t="s">
        <v>110</v>
      </c>
      <c r="B15" s="7">
        <v>30</v>
      </c>
    </row>
    <row r="16" spans="1:26">
      <c r="A16" t="s">
        <v>111</v>
      </c>
      <c r="B16" s="7">
        <v>72</v>
      </c>
    </row>
    <row r="17" spans="1:8">
      <c r="A17" t="s">
        <v>112</v>
      </c>
      <c r="B17" s="7">
        <v>18</v>
      </c>
    </row>
    <row r="18" spans="1:8">
      <c r="A18" t="s">
        <v>113</v>
      </c>
      <c r="B18" s="8">
        <f>SUM(B13:B17)</f>
        <v>271</v>
      </c>
    </row>
    <row r="19" spans="1:8">
      <c r="B19" s="9"/>
    </row>
    <row r="20" spans="1:8" ht="15">
      <c r="A20" s="13" t="s">
        <v>85</v>
      </c>
      <c r="B20" s="17"/>
      <c r="C20" s="13"/>
      <c r="D20" s="13"/>
      <c r="E20" s="13"/>
      <c r="F20" s="13"/>
      <c r="G20" s="13"/>
      <c r="H20" s="13"/>
    </row>
    <row r="21" spans="1:8" ht="15">
      <c r="A21" s="1" t="s">
        <v>86</v>
      </c>
      <c r="B21" s="10" t="s">
        <v>75</v>
      </c>
    </row>
    <row r="22" spans="1:8">
      <c r="A22" t="s">
        <v>77</v>
      </c>
      <c r="B22" s="8">
        <f>B9</f>
        <v>1200</v>
      </c>
    </row>
    <row r="23" spans="1:8">
      <c r="A23" t="s">
        <v>114</v>
      </c>
      <c r="B23" s="8">
        <f>B18</f>
        <v>271</v>
      </c>
    </row>
    <row r="24" spans="1:8">
      <c r="A24" t="s">
        <v>88</v>
      </c>
      <c r="B24" s="8">
        <f>B22-B23</f>
        <v>929</v>
      </c>
    </row>
    <row r="25" spans="1:8">
      <c r="B25" s="9"/>
    </row>
    <row r="26" spans="1:8" ht="15">
      <c r="A26" s="13" t="s">
        <v>89</v>
      </c>
      <c r="B26" s="17"/>
      <c r="C26" s="13"/>
      <c r="D26" s="13"/>
      <c r="E26" s="13"/>
      <c r="F26" s="13"/>
      <c r="G26" s="13"/>
      <c r="H26" s="13"/>
    </row>
    <row r="27" spans="1:8" ht="15">
      <c r="A27" s="1" t="s">
        <v>90</v>
      </c>
      <c r="B27" s="10" t="s">
        <v>75</v>
      </c>
      <c r="C27" s="1" t="s">
        <v>91</v>
      </c>
    </row>
    <row r="28" spans="1:8">
      <c r="A28" t="s">
        <v>92</v>
      </c>
      <c r="B28" s="7">
        <v>400</v>
      </c>
      <c r="C28" s="2" t="s">
        <v>89</v>
      </c>
    </row>
    <row r="31" spans="1:8" ht="15">
      <c r="A31" s="13" t="s">
        <v>115</v>
      </c>
      <c r="B31" s="13"/>
      <c r="C31" s="13"/>
      <c r="D31" s="13"/>
      <c r="E31" s="13"/>
      <c r="F31" s="13"/>
      <c r="G31" s="13"/>
      <c r="H31" s="13"/>
    </row>
    <row r="32" spans="1:8" ht="30">
      <c r="A32" s="1" t="s">
        <v>116</v>
      </c>
      <c r="B32" s="1" t="s">
        <v>117</v>
      </c>
    </row>
    <row r="33" spans="1:2">
      <c r="A33" t="s">
        <v>118</v>
      </c>
      <c r="B33" s="2"/>
    </row>
    <row r="34" spans="1:2">
      <c r="A34" t="s">
        <v>119</v>
      </c>
      <c r="B34" s="2"/>
    </row>
    <row r="35" spans="1:2">
      <c r="A35" t="s">
        <v>108</v>
      </c>
      <c r="B35" s="2"/>
    </row>
    <row r="36" spans="1:2">
      <c r="A36" t="s">
        <v>109</v>
      </c>
      <c r="B36" s="2"/>
    </row>
    <row r="37" spans="1:2">
      <c r="A37" t="s">
        <v>83</v>
      </c>
      <c r="B37" s="2"/>
    </row>
    <row r="38" spans="1:2">
      <c r="A38" t="s">
        <v>111</v>
      </c>
      <c r="B38" s="2"/>
    </row>
    <row r="39" spans="1:2">
      <c r="A39" t="s">
        <v>112</v>
      </c>
      <c r="B39" s="2"/>
    </row>
    <row r="40" spans="1:2">
      <c r="A40" t="s">
        <v>89</v>
      </c>
      <c r="B40" s="2"/>
    </row>
  </sheetData>
  <mergeCells count="8">
    <mergeCell ref="A20:H20"/>
    <mergeCell ref="A26:H26"/>
    <mergeCell ref="A31:H31"/>
    <mergeCell ref="A1:H1"/>
    <mergeCell ref="A2:H2"/>
    <mergeCell ref="A3:H3"/>
    <mergeCell ref="A5:H5"/>
    <mergeCell ref="A11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1"/>
  <sheetViews>
    <sheetView workbookViewId="0">
      <selection sqref="A1:I1"/>
    </sheetView>
  </sheetViews>
  <sheetFormatPr defaultRowHeight="14.25"/>
  <cols>
    <col min="1" max="1" width="32" customWidth="1"/>
    <col min="2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120</v>
      </c>
      <c r="B1" s="15"/>
      <c r="C1" s="15"/>
      <c r="D1" s="15"/>
      <c r="E1" s="15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121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122</v>
      </c>
      <c r="B5" s="13"/>
      <c r="C5" s="13"/>
      <c r="D5" s="13"/>
      <c r="E5" s="13"/>
      <c r="F5" s="13"/>
      <c r="G5" s="13"/>
      <c r="H5" s="13"/>
    </row>
    <row r="6" spans="1:26" ht="30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</row>
    <row r="7" spans="1:26">
      <c r="A7" t="s">
        <v>128</v>
      </c>
      <c r="B7" s="7">
        <v>750</v>
      </c>
      <c r="C7" s="7">
        <v>750</v>
      </c>
      <c r="D7" s="7">
        <v>0</v>
      </c>
      <c r="E7" s="8">
        <f>B7-C7</f>
        <v>0</v>
      </c>
    </row>
    <row r="8" spans="1:26">
      <c r="A8" t="s">
        <v>129</v>
      </c>
      <c r="B8" s="7">
        <v>1200</v>
      </c>
      <c r="C8" s="7">
        <v>300</v>
      </c>
      <c r="D8" s="7">
        <v>0</v>
      </c>
      <c r="E8" s="8">
        <f>B8-C8</f>
        <v>900</v>
      </c>
    </row>
    <row r="9" spans="1:26">
      <c r="A9" t="s">
        <v>130</v>
      </c>
      <c r="B9" s="7">
        <v>420</v>
      </c>
      <c r="C9" s="7">
        <v>0</v>
      </c>
      <c r="D9" s="7">
        <v>0</v>
      </c>
      <c r="E9" s="8">
        <f>B9-C9</f>
        <v>420</v>
      </c>
    </row>
    <row r="10" spans="1:26">
      <c r="A10" t="s">
        <v>131</v>
      </c>
      <c r="B10" s="7">
        <v>160</v>
      </c>
      <c r="C10" s="7">
        <v>160</v>
      </c>
      <c r="D10" s="7">
        <v>0</v>
      </c>
      <c r="E10" s="8">
        <f>B10-C10-D10</f>
        <v>0</v>
      </c>
    </row>
    <row r="11" spans="1:26">
      <c r="A11" t="s">
        <v>132</v>
      </c>
      <c r="B11" s="7">
        <v>280</v>
      </c>
      <c r="C11" s="7">
        <v>280</v>
      </c>
      <c r="D11" s="7">
        <v>40</v>
      </c>
      <c r="E11" s="8">
        <f>MAX(0,B11-C11)</f>
        <v>0</v>
      </c>
    </row>
    <row r="12" spans="1:26">
      <c r="A12" t="s">
        <v>133</v>
      </c>
      <c r="B12" s="8">
        <f>SUM(B7:B11)</f>
        <v>2810</v>
      </c>
      <c r="C12" s="8">
        <f>SUM(C7:C11)</f>
        <v>1490</v>
      </c>
      <c r="D12" s="8">
        <f>SUM(D7:D11)</f>
        <v>40</v>
      </c>
      <c r="E12" s="8">
        <f>SUM(E7:E11)</f>
        <v>1320</v>
      </c>
    </row>
    <row r="13" spans="1:26">
      <c r="B13" s="9"/>
      <c r="C13" s="9"/>
      <c r="D13" s="9"/>
      <c r="E13" s="9"/>
    </row>
    <row r="14" spans="1:26">
      <c r="B14" s="9"/>
      <c r="C14" s="9"/>
      <c r="D14" s="9"/>
      <c r="E14" s="9"/>
    </row>
    <row r="15" spans="1:26" ht="15">
      <c r="A15" s="13" t="s">
        <v>134</v>
      </c>
      <c r="B15" s="17"/>
      <c r="C15" s="17"/>
      <c r="D15" s="17"/>
      <c r="E15" s="17"/>
      <c r="F15" s="13"/>
      <c r="G15" s="13"/>
      <c r="H15" s="13"/>
    </row>
    <row r="16" spans="1:26" ht="15">
      <c r="A16" s="1" t="s">
        <v>134</v>
      </c>
      <c r="B16" s="10" t="s">
        <v>75</v>
      </c>
      <c r="C16" s="9"/>
      <c r="D16" s="9"/>
      <c r="E16" s="9"/>
    </row>
    <row r="17" spans="1:8">
      <c r="A17" t="s">
        <v>135</v>
      </c>
      <c r="B17" s="8">
        <f>C7</f>
        <v>750</v>
      </c>
      <c r="C17" s="9"/>
      <c r="D17" s="9"/>
      <c r="E17" s="9"/>
    </row>
    <row r="18" spans="1:8">
      <c r="A18" t="s">
        <v>136</v>
      </c>
      <c r="B18" s="8">
        <f>C8</f>
        <v>300</v>
      </c>
      <c r="C18" s="9"/>
      <c r="D18" s="9"/>
      <c r="E18" s="9"/>
    </row>
    <row r="19" spans="1:8">
      <c r="A19" t="s">
        <v>131</v>
      </c>
      <c r="B19" s="8">
        <f>C10</f>
        <v>160</v>
      </c>
      <c r="C19" s="9"/>
      <c r="D19" s="9"/>
      <c r="E19" s="9"/>
    </row>
    <row r="20" spans="1:8">
      <c r="A20" t="s">
        <v>132</v>
      </c>
      <c r="B20" s="8">
        <f>C11</f>
        <v>280</v>
      </c>
      <c r="C20" s="9"/>
      <c r="D20" s="9"/>
      <c r="E20" s="9"/>
    </row>
    <row r="21" spans="1:8">
      <c r="A21" t="s">
        <v>137</v>
      </c>
      <c r="B21" s="8">
        <f>D11</f>
        <v>40</v>
      </c>
      <c r="C21" s="9"/>
      <c r="D21" s="9"/>
      <c r="E21" s="9"/>
    </row>
    <row r="22" spans="1:8">
      <c r="A22" t="s">
        <v>138</v>
      </c>
      <c r="B22" s="8">
        <f>SUM(B17:B20)-B21</f>
        <v>1450</v>
      </c>
      <c r="C22" s="9"/>
      <c r="D22" s="9"/>
      <c r="E22" s="9"/>
    </row>
    <row r="23" spans="1:8">
      <c r="B23" s="9"/>
      <c r="C23" s="9"/>
      <c r="D23" s="9"/>
      <c r="E23" s="9"/>
    </row>
    <row r="24" spans="1:8" ht="15">
      <c r="A24" s="13" t="s">
        <v>139</v>
      </c>
      <c r="B24" s="17"/>
      <c r="C24" s="17"/>
      <c r="D24" s="17"/>
      <c r="E24" s="17"/>
      <c r="F24" s="13"/>
      <c r="G24" s="13"/>
      <c r="H24" s="13"/>
    </row>
    <row r="25" spans="1:8" ht="15">
      <c r="A25" s="1" t="s">
        <v>140</v>
      </c>
      <c r="B25" s="10" t="s">
        <v>141</v>
      </c>
      <c r="C25" s="9"/>
      <c r="D25" s="9"/>
      <c r="E25" s="9"/>
    </row>
    <row r="26" spans="1:8">
      <c r="A26" t="s">
        <v>142</v>
      </c>
      <c r="B26" s="8">
        <f>E8</f>
        <v>900</v>
      </c>
      <c r="C26" s="9"/>
      <c r="D26" s="9"/>
      <c r="E26" s="9"/>
    </row>
    <row r="27" spans="1:8">
      <c r="A27" t="s">
        <v>143</v>
      </c>
      <c r="B27" s="8">
        <f>E9</f>
        <v>420</v>
      </c>
      <c r="C27" s="9"/>
      <c r="D27" s="9"/>
      <c r="E27" s="9"/>
    </row>
    <row r="28" spans="1:8">
      <c r="A28" t="s">
        <v>144</v>
      </c>
      <c r="B28" s="8">
        <f>SUM(B26:B27)</f>
        <v>1320</v>
      </c>
      <c r="C28" s="9"/>
      <c r="D28" s="9"/>
      <c r="E28" s="9"/>
    </row>
    <row r="29" spans="1:8">
      <c r="B29" s="9"/>
      <c r="C29" s="9"/>
      <c r="D29" s="9"/>
      <c r="E29" s="9"/>
    </row>
    <row r="30" spans="1:8">
      <c r="B30" s="9"/>
      <c r="C30" s="9"/>
      <c r="D30" s="9"/>
      <c r="E30" s="9"/>
    </row>
    <row r="31" spans="1:8" ht="15">
      <c r="A31" s="13" t="s">
        <v>145</v>
      </c>
      <c r="B31" s="17"/>
      <c r="C31" s="17"/>
      <c r="D31" s="17"/>
      <c r="E31" s="17"/>
      <c r="F31" s="13"/>
      <c r="G31" s="13"/>
      <c r="H31" s="13"/>
    </row>
    <row r="32" spans="1:8" ht="15">
      <c r="A32" s="1" t="s">
        <v>146</v>
      </c>
      <c r="B32" s="10" t="s">
        <v>75</v>
      </c>
      <c r="C32" s="9"/>
      <c r="D32" s="9"/>
      <c r="E32" s="9"/>
    </row>
    <row r="33" spans="1:5">
      <c r="A33" t="s">
        <v>147</v>
      </c>
      <c r="B33" s="8">
        <f>B11</f>
        <v>280</v>
      </c>
      <c r="C33" s="9"/>
      <c r="D33" s="9"/>
      <c r="E33" s="9"/>
    </row>
    <row r="34" spans="1:5">
      <c r="A34" t="s">
        <v>148</v>
      </c>
      <c r="B34" s="7">
        <v>28</v>
      </c>
      <c r="C34" s="9"/>
      <c r="D34" s="9"/>
      <c r="E34" s="9"/>
    </row>
    <row r="35" spans="1:5">
      <c r="A35" t="s">
        <v>149</v>
      </c>
      <c r="B35" s="8">
        <f>B33-B34</f>
        <v>252</v>
      </c>
      <c r="C35" s="9"/>
      <c r="D35" s="9"/>
      <c r="E35" s="9"/>
    </row>
    <row r="38" spans="1:5" ht="30">
      <c r="A38" s="1" t="s">
        <v>98</v>
      </c>
      <c r="B38" s="1" t="s">
        <v>99</v>
      </c>
    </row>
    <row r="39" spans="1:5" ht="44.1" customHeight="1">
      <c r="A39" t="s">
        <v>150</v>
      </c>
      <c r="B39" s="4"/>
    </row>
    <row r="40" spans="1:5" ht="44.1" customHeight="1">
      <c r="A40" t="s">
        <v>151</v>
      </c>
      <c r="B40" s="4"/>
    </row>
    <row r="41" spans="1:5" ht="44.1" customHeight="1">
      <c r="A41" t="s">
        <v>152</v>
      </c>
      <c r="B41" s="4"/>
    </row>
  </sheetData>
  <mergeCells count="7">
    <mergeCell ref="A24:H24"/>
    <mergeCell ref="A31:H31"/>
    <mergeCell ref="A1:I1"/>
    <mergeCell ref="A2:I2"/>
    <mergeCell ref="A3:I3"/>
    <mergeCell ref="A5:H5"/>
    <mergeCell ref="A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7"/>
  <sheetViews>
    <sheetView workbookViewId="0">
      <selection sqref="A1:I1"/>
    </sheetView>
  </sheetViews>
  <sheetFormatPr defaultRowHeight="14.25"/>
  <cols>
    <col min="1" max="1" width="38" customWidth="1"/>
    <col min="2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153</v>
      </c>
      <c r="B1" s="15"/>
      <c r="C1" s="18"/>
      <c r="D1" s="15"/>
      <c r="E1" s="11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154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155</v>
      </c>
      <c r="B5" s="13"/>
      <c r="C5" s="13"/>
      <c r="D5" s="13"/>
      <c r="E5" s="13"/>
      <c r="F5" s="13"/>
      <c r="G5" s="13"/>
      <c r="H5" s="13"/>
    </row>
    <row r="6" spans="1:26" ht="15">
      <c r="A6" s="1" t="s">
        <v>90</v>
      </c>
      <c r="B6" s="1" t="s">
        <v>75</v>
      </c>
    </row>
    <row r="7" spans="1:26">
      <c r="A7" t="s">
        <v>156</v>
      </c>
      <c r="B7" s="7">
        <v>4600</v>
      </c>
    </row>
    <row r="8" spans="1:26">
      <c r="B8" s="9"/>
    </row>
    <row r="9" spans="1:26" ht="15">
      <c r="A9" s="13" t="s">
        <v>157</v>
      </c>
      <c r="B9" s="17"/>
      <c r="C9" s="13"/>
      <c r="D9" s="13"/>
      <c r="E9" s="13"/>
      <c r="F9" s="13"/>
      <c r="G9" s="13"/>
      <c r="H9" s="13"/>
    </row>
    <row r="10" spans="1:26" ht="15">
      <c r="A10" s="1" t="s">
        <v>158</v>
      </c>
      <c r="B10" s="10" t="s">
        <v>75</v>
      </c>
    </row>
    <row r="11" spans="1:26">
      <c r="A11" t="s">
        <v>159</v>
      </c>
      <c r="B11" s="7">
        <v>420</v>
      </c>
    </row>
    <row r="12" spans="1:26">
      <c r="A12" t="s">
        <v>160</v>
      </c>
      <c r="B12" s="7">
        <v>24</v>
      </c>
    </row>
    <row r="13" spans="1:26">
      <c r="A13" t="s">
        <v>161</v>
      </c>
      <c r="B13" s="7">
        <v>150</v>
      </c>
    </row>
    <row r="14" spans="1:26">
      <c r="A14" t="s">
        <v>162</v>
      </c>
      <c r="B14" s="7">
        <v>30</v>
      </c>
    </row>
    <row r="15" spans="1:26">
      <c r="A15" t="s">
        <v>163</v>
      </c>
      <c r="B15" s="7">
        <v>36</v>
      </c>
    </row>
    <row r="16" spans="1:26">
      <c r="A16" t="s">
        <v>164</v>
      </c>
      <c r="B16" s="8">
        <f>SUM(B11:B15)</f>
        <v>660</v>
      </c>
    </row>
    <row r="17" spans="1:8">
      <c r="B17" s="9"/>
    </row>
    <row r="18" spans="1:8" ht="15">
      <c r="A18" s="13" t="s">
        <v>165</v>
      </c>
      <c r="B18" s="17"/>
      <c r="C18" s="13"/>
      <c r="D18" s="13"/>
      <c r="E18" s="13"/>
      <c r="F18" s="13"/>
      <c r="G18" s="13"/>
      <c r="H18" s="13"/>
    </row>
    <row r="19" spans="1:8" ht="15">
      <c r="A19" s="1" t="s">
        <v>166</v>
      </c>
      <c r="B19" s="10" t="s">
        <v>167</v>
      </c>
      <c r="C19" s="1" t="s">
        <v>168</v>
      </c>
      <c r="D19" s="1" t="s">
        <v>169</v>
      </c>
    </row>
    <row r="20" spans="1:8">
      <c r="A20" t="s">
        <v>170</v>
      </c>
      <c r="B20" s="7">
        <v>210</v>
      </c>
      <c r="C20" s="5">
        <v>0.8</v>
      </c>
      <c r="D20" s="8">
        <f>B20*C20</f>
        <v>168</v>
      </c>
    </row>
    <row r="21" spans="1:8">
      <c r="A21" t="s">
        <v>171</v>
      </c>
      <c r="B21" s="7">
        <v>50</v>
      </c>
      <c r="C21" s="5">
        <v>0.6</v>
      </c>
      <c r="D21" s="8">
        <f>B21*C21</f>
        <v>30</v>
      </c>
    </row>
    <row r="22" spans="1:8">
      <c r="A22" t="s">
        <v>172</v>
      </c>
      <c r="B22" s="7">
        <v>36</v>
      </c>
      <c r="C22" s="5">
        <v>0.5</v>
      </c>
      <c r="D22" s="8">
        <f>B22*C22</f>
        <v>18</v>
      </c>
    </row>
    <row r="23" spans="1:8">
      <c r="A23" t="s">
        <v>164</v>
      </c>
      <c r="B23" s="9"/>
      <c r="D23" s="8">
        <f>SUM(D20:D22)</f>
        <v>216</v>
      </c>
    </row>
    <row r="24" spans="1:8">
      <c r="B24" s="9"/>
    </row>
    <row r="25" spans="1:8" ht="15">
      <c r="A25" s="13" t="s">
        <v>173</v>
      </c>
      <c r="B25" s="17"/>
      <c r="C25" s="13"/>
      <c r="D25" s="13"/>
      <c r="E25" s="13"/>
      <c r="F25" s="13"/>
      <c r="G25" s="13"/>
      <c r="H25" s="13"/>
    </row>
    <row r="26" spans="1:8" ht="15">
      <c r="A26" s="1" t="s">
        <v>174</v>
      </c>
      <c r="B26" s="10" t="s">
        <v>75</v>
      </c>
    </row>
    <row r="27" spans="1:8">
      <c r="A27" t="s">
        <v>175</v>
      </c>
      <c r="B27" s="8">
        <f>B16</f>
        <v>660</v>
      </c>
    </row>
    <row r="28" spans="1:8">
      <c r="A28" t="s">
        <v>176</v>
      </c>
      <c r="B28" s="8">
        <f>D23</f>
        <v>216</v>
      </c>
    </row>
    <row r="29" spans="1:8">
      <c r="A29" t="s">
        <v>173</v>
      </c>
      <c r="B29" s="8">
        <f>SUM(B27:B28)</f>
        <v>876</v>
      </c>
    </row>
    <row r="30" spans="1:8">
      <c r="B30" s="9"/>
    </row>
    <row r="31" spans="1:8" ht="15">
      <c r="A31" s="13" t="s">
        <v>85</v>
      </c>
      <c r="B31" s="17"/>
      <c r="C31" s="13"/>
      <c r="D31" s="13"/>
      <c r="E31" s="13"/>
      <c r="F31" s="13"/>
      <c r="G31" s="13"/>
      <c r="H31" s="13"/>
    </row>
    <row r="32" spans="1:8" ht="15">
      <c r="A32" s="1" t="s">
        <v>86</v>
      </c>
      <c r="B32" s="10" t="s">
        <v>75</v>
      </c>
    </row>
    <row r="33" spans="1:8">
      <c r="A33" t="s">
        <v>156</v>
      </c>
      <c r="B33" s="8">
        <f>B7</f>
        <v>4600</v>
      </c>
    </row>
    <row r="34" spans="1:8">
      <c r="A34" t="s">
        <v>177</v>
      </c>
      <c r="B34" s="8">
        <f>B29</f>
        <v>876</v>
      </c>
    </row>
    <row r="35" spans="1:8">
      <c r="A35" t="s">
        <v>88</v>
      </c>
      <c r="B35" s="8">
        <f>B33-B34</f>
        <v>3724</v>
      </c>
    </row>
    <row r="36" spans="1:8">
      <c r="B36" s="9"/>
    </row>
    <row r="37" spans="1:8" ht="15">
      <c r="A37" s="13" t="s">
        <v>178</v>
      </c>
      <c r="B37" s="17"/>
      <c r="C37" s="13"/>
      <c r="D37" s="13"/>
      <c r="E37" s="13"/>
      <c r="F37" s="13"/>
      <c r="G37" s="13"/>
      <c r="H37" s="13"/>
    </row>
    <row r="38" spans="1:8" ht="15">
      <c r="A38" s="1" t="s">
        <v>179</v>
      </c>
      <c r="B38" s="10" t="s">
        <v>75</v>
      </c>
      <c r="C38" s="1" t="s">
        <v>180</v>
      </c>
    </row>
    <row r="39" spans="1:8">
      <c r="A39" t="s">
        <v>181</v>
      </c>
      <c r="B39" s="7">
        <v>65</v>
      </c>
      <c r="C39" s="2" t="s">
        <v>182</v>
      </c>
    </row>
    <row r="40" spans="1:8">
      <c r="A40" t="s">
        <v>183</v>
      </c>
      <c r="B40" s="7">
        <v>85</v>
      </c>
      <c r="C40" s="2" t="s">
        <v>184</v>
      </c>
    </row>
    <row r="41" spans="1:8">
      <c r="A41" t="s">
        <v>185</v>
      </c>
      <c r="B41" s="8">
        <f>SUM(B39:B40)</f>
        <v>150</v>
      </c>
    </row>
    <row r="44" spans="1:8" ht="30">
      <c r="A44" s="1" t="s">
        <v>98</v>
      </c>
      <c r="B44" s="1" t="s">
        <v>99</v>
      </c>
    </row>
    <row r="45" spans="1:8" ht="44.1" customHeight="1">
      <c r="A45" t="s">
        <v>186</v>
      </c>
      <c r="B45" s="4"/>
    </row>
    <row r="46" spans="1:8" ht="44.1" customHeight="1">
      <c r="A46" t="s">
        <v>187</v>
      </c>
      <c r="B46" s="4"/>
    </row>
    <row r="47" spans="1:8" ht="44.1" customHeight="1">
      <c r="A47" t="s">
        <v>188</v>
      </c>
      <c r="B47" s="4"/>
    </row>
  </sheetData>
  <mergeCells count="9">
    <mergeCell ref="A18:H18"/>
    <mergeCell ref="A25:H25"/>
    <mergeCell ref="A31:H31"/>
    <mergeCell ref="A37:H37"/>
    <mergeCell ref="A1:I1"/>
    <mergeCell ref="A2:I2"/>
    <mergeCell ref="A3:I3"/>
    <mergeCell ref="A5:H5"/>
    <mergeCell ref="A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4"/>
  <sheetViews>
    <sheetView workbookViewId="0">
      <selection sqref="A1:I1"/>
    </sheetView>
  </sheetViews>
  <sheetFormatPr defaultRowHeight="14.25"/>
  <cols>
    <col min="1" max="1" width="44" customWidth="1"/>
    <col min="2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189</v>
      </c>
      <c r="B1" s="15"/>
      <c r="C1" s="15"/>
      <c r="D1" s="15"/>
      <c r="E1" s="11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190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191</v>
      </c>
      <c r="B5" s="13"/>
      <c r="C5" s="13"/>
      <c r="D5" s="13"/>
      <c r="E5" s="13"/>
      <c r="F5" s="13"/>
      <c r="G5" s="13"/>
      <c r="H5" s="13"/>
    </row>
    <row r="6" spans="1:26" ht="15">
      <c r="A6" s="1" t="s">
        <v>191</v>
      </c>
      <c r="B6" s="1" t="s">
        <v>75</v>
      </c>
    </row>
    <row r="7" spans="1:26">
      <c r="A7" t="s">
        <v>192</v>
      </c>
      <c r="B7" s="7">
        <v>1000</v>
      </c>
      <c r="C7" s="9"/>
      <c r="D7" s="9"/>
    </row>
    <row r="8" spans="1:26">
      <c r="A8" t="s">
        <v>193</v>
      </c>
      <c r="B8" s="7">
        <v>600</v>
      </c>
      <c r="C8" s="9"/>
      <c r="D8" s="9"/>
    </row>
    <row r="9" spans="1:26">
      <c r="A9" t="s">
        <v>194</v>
      </c>
      <c r="B9" s="8">
        <f>SUM(B7:B8)</f>
        <v>1600</v>
      </c>
      <c r="C9" s="9"/>
      <c r="D9" s="9"/>
    </row>
    <row r="10" spans="1:26">
      <c r="A10" t="s">
        <v>195</v>
      </c>
      <c r="B10" s="7">
        <v>120</v>
      </c>
      <c r="C10" s="9"/>
      <c r="D10" s="9"/>
    </row>
    <row r="11" spans="1:26">
      <c r="A11" t="s">
        <v>196</v>
      </c>
      <c r="B11" s="8">
        <f>B9-B10</f>
        <v>1480</v>
      </c>
      <c r="C11" s="9"/>
      <c r="D11" s="9"/>
    </row>
    <row r="12" spans="1:26">
      <c r="B12" s="9"/>
      <c r="C12" s="9"/>
      <c r="D12" s="9"/>
    </row>
    <row r="13" spans="1:26">
      <c r="B13" s="9"/>
      <c r="C13" s="9"/>
      <c r="D13" s="9"/>
    </row>
    <row r="14" spans="1:26" ht="15">
      <c r="A14" s="13" t="s">
        <v>197</v>
      </c>
      <c r="B14" s="17"/>
      <c r="C14" s="17"/>
      <c r="D14" s="17"/>
      <c r="E14" s="13"/>
      <c r="F14" s="13"/>
      <c r="G14" s="13"/>
      <c r="H14" s="13"/>
    </row>
    <row r="15" spans="1:26" ht="15">
      <c r="A15" s="1" t="s">
        <v>197</v>
      </c>
      <c r="B15" s="10" t="s">
        <v>75</v>
      </c>
      <c r="C15" s="9"/>
      <c r="D15" s="9"/>
    </row>
    <row r="16" spans="1:26">
      <c r="A16" t="s">
        <v>198</v>
      </c>
      <c r="B16" s="7">
        <v>2000</v>
      </c>
      <c r="C16" s="9"/>
      <c r="D16" s="9"/>
    </row>
    <row r="17" spans="1:8">
      <c r="A17" t="s">
        <v>194</v>
      </c>
      <c r="B17" s="8">
        <f>B16</f>
        <v>2000</v>
      </c>
      <c r="C17" s="9"/>
      <c r="D17" s="9"/>
    </row>
    <row r="18" spans="1:8">
      <c r="A18" t="s">
        <v>199</v>
      </c>
      <c r="B18" s="7">
        <v>450</v>
      </c>
      <c r="C18" s="9"/>
      <c r="D18" s="9"/>
    </row>
    <row r="19" spans="1:8">
      <c r="A19" t="s">
        <v>200</v>
      </c>
      <c r="B19" s="7">
        <v>120</v>
      </c>
      <c r="C19" s="9"/>
      <c r="D19" s="9"/>
    </row>
    <row r="20" spans="1:8">
      <c r="A20" t="s">
        <v>201</v>
      </c>
      <c r="B20" s="8">
        <f>B17-B18-B19</f>
        <v>1430</v>
      </c>
      <c r="C20" s="9"/>
      <c r="D20" s="9"/>
    </row>
    <row r="21" spans="1:8">
      <c r="B21" s="9"/>
      <c r="C21" s="9"/>
      <c r="D21" s="9"/>
    </row>
    <row r="22" spans="1:8">
      <c r="B22" s="9"/>
      <c r="C22" s="9"/>
      <c r="D22" s="9"/>
    </row>
    <row r="23" spans="1:8" ht="15">
      <c r="A23" s="13" t="s">
        <v>202</v>
      </c>
      <c r="B23" s="17"/>
      <c r="C23" s="17"/>
      <c r="D23" s="17"/>
      <c r="E23" s="13"/>
      <c r="F23" s="13"/>
      <c r="G23" s="13"/>
      <c r="H23" s="13"/>
    </row>
    <row r="24" spans="1:8" ht="30">
      <c r="A24" s="1" t="s">
        <v>203</v>
      </c>
      <c r="B24" s="10" t="s">
        <v>204</v>
      </c>
      <c r="C24" s="10" t="s">
        <v>205</v>
      </c>
      <c r="D24" s="10" t="s">
        <v>206</v>
      </c>
    </row>
    <row r="25" spans="1:8">
      <c r="A25" t="s">
        <v>207</v>
      </c>
      <c r="B25" s="8">
        <f>B9</f>
        <v>1600</v>
      </c>
      <c r="C25" s="8">
        <f>B10</f>
        <v>120</v>
      </c>
      <c r="D25" s="8">
        <f>B11</f>
        <v>1480</v>
      </c>
    </row>
    <row r="26" spans="1:8">
      <c r="A26" t="s">
        <v>208</v>
      </c>
      <c r="B26" s="8">
        <f>B17</f>
        <v>2000</v>
      </c>
      <c r="C26" s="8">
        <f>SUM(B18:B19)</f>
        <v>570</v>
      </c>
      <c r="D26" s="8">
        <f>B20</f>
        <v>1430</v>
      </c>
    </row>
    <row r="27" spans="1:8">
      <c r="A27" t="s">
        <v>209</v>
      </c>
      <c r="B27" s="8">
        <f>B25-B26</f>
        <v>-400</v>
      </c>
      <c r="C27" s="8">
        <f>C25-C26</f>
        <v>-450</v>
      </c>
      <c r="D27" s="8">
        <f>D25-D26</f>
        <v>50</v>
      </c>
    </row>
    <row r="30" spans="1:8" ht="30">
      <c r="A30" s="1" t="s">
        <v>98</v>
      </c>
      <c r="B30" s="1" t="s">
        <v>99</v>
      </c>
    </row>
    <row r="31" spans="1:8" ht="44.1" customHeight="1">
      <c r="A31" t="s">
        <v>210</v>
      </c>
      <c r="B31" s="4"/>
    </row>
    <row r="32" spans="1:8" ht="44.1" customHeight="1">
      <c r="A32" t="s">
        <v>211</v>
      </c>
      <c r="B32" s="4"/>
    </row>
    <row r="33" spans="1:2" ht="44.1" customHeight="1">
      <c r="A33" t="s">
        <v>212</v>
      </c>
      <c r="B33" s="4"/>
    </row>
    <row r="34" spans="1:2" ht="44.1" customHeight="1">
      <c r="A34" t="s">
        <v>213</v>
      </c>
      <c r="B34" s="4"/>
    </row>
  </sheetData>
  <mergeCells count="6">
    <mergeCell ref="A23:H23"/>
    <mergeCell ref="A1:I1"/>
    <mergeCell ref="A2:I2"/>
    <mergeCell ref="A3:I3"/>
    <mergeCell ref="A5:H5"/>
    <mergeCell ref="A14:H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9"/>
  <sheetViews>
    <sheetView workbookViewId="0">
      <selection sqref="A1:J1"/>
    </sheetView>
  </sheetViews>
  <sheetFormatPr defaultRowHeight="14.25"/>
  <cols>
    <col min="1" max="1" width="42" customWidth="1"/>
    <col min="2" max="5" width="18" customWidth="1"/>
    <col min="6" max="7" width="22" customWidth="1"/>
    <col min="8" max="8" width="24" customWidth="1"/>
    <col min="9" max="10" width="20" customWidth="1"/>
  </cols>
  <sheetData>
    <row r="1" spans="1:26" ht="27.95" customHeight="1">
      <c r="A1" s="11" t="s">
        <v>214</v>
      </c>
      <c r="B1" s="15"/>
      <c r="C1" s="15"/>
      <c r="D1" s="15"/>
      <c r="E1" s="15"/>
      <c r="F1" s="11"/>
      <c r="G1" s="11"/>
      <c r="H1" s="11"/>
      <c r="I1" s="11"/>
      <c r="J1" s="11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215</v>
      </c>
      <c r="B2" s="12"/>
      <c r="C2" s="12"/>
      <c r="D2" s="12"/>
      <c r="E2" s="12"/>
      <c r="F2" s="12"/>
      <c r="G2" s="12"/>
      <c r="H2" s="12"/>
      <c r="I2" s="12"/>
      <c r="J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  <c r="J3" s="16"/>
    </row>
    <row r="5" spans="1:26" ht="15">
      <c r="A5" s="13" t="s">
        <v>216</v>
      </c>
      <c r="B5" s="13"/>
      <c r="C5" s="13"/>
      <c r="D5" s="13"/>
      <c r="E5" s="13"/>
      <c r="F5" s="13"/>
      <c r="G5" s="13"/>
      <c r="H5" s="13"/>
      <c r="I5" s="13"/>
      <c r="J5" s="13"/>
    </row>
    <row r="6" spans="1:26" ht="15">
      <c r="A6" s="1" t="s">
        <v>217</v>
      </c>
      <c r="B6" s="1" t="s">
        <v>218</v>
      </c>
      <c r="C6" s="1" t="s">
        <v>219</v>
      </c>
      <c r="D6" s="1" t="s">
        <v>220</v>
      </c>
      <c r="E6" s="1" t="s">
        <v>221</v>
      </c>
    </row>
    <row r="7" spans="1:26">
      <c r="A7" t="s">
        <v>222</v>
      </c>
      <c r="B7" s="2" t="s">
        <v>223</v>
      </c>
      <c r="C7" s="7">
        <v>1500</v>
      </c>
      <c r="D7" s="7" t="s">
        <v>224</v>
      </c>
      <c r="E7" s="7">
        <v>1500</v>
      </c>
    </row>
    <row r="8" spans="1:26">
      <c r="A8" t="s">
        <v>225</v>
      </c>
      <c r="B8" s="2" t="s">
        <v>226</v>
      </c>
      <c r="C8" s="7">
        <v>700</v>
      </c>
      <c r="D8" s="7" t="s">
        <v>223</v>
      </c>
      <c r="E8" s="7">
        <v>700</v>
      </c>
    </row>
    <row r="9" spans="1:26">
      <c r="A9" t="s">
        <v>227</v>
      </c>
      <c r="B9" s="2" t="s">
        <v>223</v>
      </c>
      <c r="C9" s="7">
        <v>450</v>
      </c>
      <c r="D9" s="7" t="s">
        <v>228</v>
      </c>
      <c r="E9" s="7">
        <v>450</v>
      </c>
    </row>
    <row r="10" spans="1:26">
      <c r="A10" t="s">
        <v>229</v>
      </c>
      <c r="B10" s="2" t="s">
        <v>230</v>
      </c>
      <c r="C10" s="7">
        <v>60</v>
      </c>
      <c r="D10" s="7" t="s">
        <v>223</v>
      </c>
      <c r="E10" s="7">
        <v>60</v>
      </c>
    </row>
    <row r="11" spans="1:26">
      <c r="A11" t="s">
        <v>231</v>
      </c>
      <c r="B11" s="2" t="s">
        <v>232</v>
      </c>
      <c r="C11" s="7">
        <v>120</v>
      </c>
      <c r="D11" s="7" t="s">
        <v>233</v>
      </c>
      <c r="E11" s="7">
        <v>120</v>
      </c>
    </row>
    <row r="12" spans="1:26">
      <c r="A12" t="s">
        <v>234</v>
      </c>
      <c r="B12" s="2" t="s">
        <v>233</v>
      </c>
      <c r="C12" s="7">
        <v>120</v>
      </c>
      <c r="D12" s="7" t="s">
        <v>223</v>
      </c>
      <c r="E12" s="7">
        <v>120</v>
      </c>
    </row>
    <row r="13" spans="1:26">
      <c r="A13" t="s">
        <v>235</v>
      </c>
      <c r="B13" s="2" t="s">
        <v>89</v>
      </c>
      <c r="C13" s="7">
        <v>200</v>
      </c>
      <c r="D13" s="7" t="s">
        <v>223</v>
      </c>
      <c r="E13" s="7">
        <v>200</v>
      </c>
    </row>
    <row r="14" spans="1:26">
      <c r="A14" t="s">
        <v>236</v>
      </c>
      <c r="C14" s="8">
        <f>SUM(C7:C13)</f>
        <v>3150</v>
      </c>
      <c r="D14" s="8"/>
      <c r="E14" s="8">
        <f>SUM(E7:E13)</f>
        <v>3150</v>
      </c>
    </row>
    <row r="15" spans="1:26">
      <c r="A15" t="s">
        <v>237</v>
      </c>
      <c r="C15" s="8">
        <f>C14-E14</f>
        <v>0</v>
      </c>
      <c r="D15" s="8"/>
      <c r="E15" s="8"/>
    </row>
    <row r="17" spans="1:10" ht="15">
      <c r="A17" s="13" t="s">
        <v>238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5">
      <c r="A18" s="1" t="s">
        <v>239</v>
      </c>
      <c r="B18" s="1" t="s">
        <v>75</v>
      </c>
    </row>
    <row r="19" spans="1:10">
      <c r="A19" t="s">
        <v>240</v>
      </c>
      <c r="B19" s="8">
        <f>C7</f>
        <v>1500</v>
      </c>
    </row>
    <row r="20" spans="1:10">
      <c r="A20" t="s">
        <v>241</v>
      </c>
      <c r="B20" s="8">
        <f>E8</f>
        <v>700</v>
      </c>
    </row>
    <row r="21" spans="1:10">
      <c r="A21" t="s">
        <v>242</v>
      </c>
      <c r="B21" s="8">
        <f>C9</f>
        <v>450</v>
      </c>
    </row>
    <row r="22" spans="1:10">
      <c r="A22" t="s">
        <v>243</v>
      </c>
      <c r="B22" s="8">
        <f>E10</f>
        <v>60</v>
      </c>
    </row>
    <row r="23" spans="1:10">
      <c r="A23" t="s">
        <v>244</v>
      </c>
      <c r="B23" s="8">
        <f>E12</f>
        <v>120</v>
      </c>
    </row>
    <row r="24" spans="1:10">
      <c r="A24" t="s">
        <v>96</v>
      </c>
      <c r="B24" s="8">
        <f>E13</f>
        <v>200</v>
      </c>
    </row>
    <row r="25" spans="1:10">
      <c r="A25" t="s">
        <v>238</v>
      </c>
      <c r="B25" s="8">
        <f>B19-B20+B21-B22-B23-B24</f>
        <v>870</v>
      </c>
    </row>
    <row r="26" spans="1:10">
      <c r="B26" s="9"/>
    </row>
    <row r="27" spans="1:10">
      <c r="B27" s="9"/>
    </row>
    <row r="28" spans="1:10" ht="15">
      <c r="A28" s="13" t="s">
        <v>85</v>
      </c>
      <c r="B28" s="17"/>
      <c r="C28" s="13"/>
      <c r="D28" s="13"/>
      <c r="E28" s="13"/>
      <c r="F28" s="13"/>
      <c r="G28" s="13"/>
      <c r="H28" s="13"/>
      <c r="I28" s="13"/>
      <c r="J28" s="13"/>
    </row>
    <row r="29" spans="1:10" ht="15">
      <c r="A29" s="1" t="s">
        <v>85</v>
      </c>
      <c r="B29" s="10" t="s">
        <v>75</v>
      </c>
    </row>
    <row r="30" spans="1:10">
      <c r="A30" t="s">
        <v>228</v>
      </c>
      <c r="B30" s="8">
        <f>E9</f>
        <v>450</v>
      </c>
    </row>
    <row r="31" spans="1:10">
      <c r="A31" t="s">
        <v>243</v>
      </c>
      <c r="B31" s="8">
        <f>C10</f>
        <v>60</v>
      </c>
    </row>
    <row r="32" spans="1:10">
      <c r="A32" t="s">
        <v>245</v>
      </c>
      <c r="B32" s="8">
        <f>C11</f>
        <v>120</v>
      </c>
    </row>
    <row r="33" spans="1:10">
      <c r="A33" t="s">
        <v>246</v>
      </c>
      <c r="B33" s="8">
        <f>B30-B31-B32</f>
        <v>270</v>
      </c>
    </row>
    <row r="34" spans="1:10">
      <c r="B34" s="9"/>
    </row>
    <row r="35" spans="1:10">
      <c r="B35" s="9"/>
    </row>
    <row r="36" spans="1:10" ht="15">
      <c r="A36" s="13" t="s">
        <v>247</v>
      </c>
      <c r="B36" s="17"/>
      <c r="C36" s="13"/>
      <c r="D36" s="13"/>
      <c r="E36" s="13"/>
      <c r="F36" s="13"/>
      <c r="G36" s="13"/>
      <c r="H36" s="13"/>
      <c r="I36" s="13"/>
      <c r="J36" s="13"/>
    </row>
    <row r="37" spans="1:10" ht="15">
      <c r="A37" s="1" t="s">
        <v>248</v>
      </c>
      <c r="B37" s="10" t="s">
        <v>75</v>
      </c>
    </row>
    <row r="38" spans="1:10">
      <c r="A38" t="s">
        <v>249</v>
      </c>
      <c r="B38" s="8">
        <f>E7</f>
        <v>1500</v>
      </c>
    </row>
    <row r="39" spans="1:10">
      <c r="A39" t="s">
        <v>250</v>
      </c>
      <c r="B39" s="8">
        <f>B33</f>
        <v>270</v>
      </c>
    </row>
    <row r="40" spans="1:10">
      <c r="A40" t="s">
        <v>96</v>
      </c>
      <c r="B40" s="8">
        <f>C13</f>
        <v>200</v>
      </c>
    </row>
    <row r="41" spans="1:10">
      <c r="A41" t="s">
        <v>251</v>
      </c>
      <c r="B41" s="8">
        <f>B38+B39-B40</f>
        <v>1570</v>
      </c>
    </row>
    <row r="42" spans="1:10">
      <c r="B42" s="9"/>
    </row>
    <row r="43" spans="1:10">
      <c r="B43" s="9"/>
    </row>
    <row r="44" spans="1:10" ht="15">
      <c r="A44" s="13" t="s">
        <v>252</v>
      </c>
      <c r="B44" s="17"/>
      <c r="C44" s="13"/>
      <c r="D44" s="13"/>
      <c r="E44" s="13"/>
      <c r="F44" s="13"/>
      <c r="G44" s="13"/>
      <c r="H44" s="13"/>
      <c r="I44" s="13"/>
      <c r="J44" s="13"/>
    </row>
    <row r="45" spans="1:10" ht="15">
      <c r="A45" s="1" t="s">
        <v>252</v>
      </c>
      <c r="B45" s="10" t="s">
        <v>75</v>
      </c>
    </row>
    <row r="46" spans="1:10">
      <c r="A46" t="s">
        <v>253</v>
      </c>
      <c r="B46" s="8">
        <f>B25</f>
        <v>870</v>
      </c>
    </row>
    <row r="47" spans="1:10">
      <c r="A47" t="s">
        <v>254</v>
      </c>
      <c r="B47" s="8">
        <f>C8</f>
        <v>700</v>
      </c>
    </row>
    <row r="48" spans="1:10">
      <c r="A48" t="s">
        <v>255</v>
      </c>
      <c r="B48" s="8">
        <f>SUM(B46:B47)</f>
        <v>1570</v>
      </c>
    </row>
    <row r="49" spans="1:2">
      <c r="A49" t="s">
        <v>256</v>
      </c>
      <c r="B49" s="7">
        <v>0</v>
      </c>
    </row>
    <row r="50" spans="1:2">
      <c r="A50" t="s">
        <v>224</v>
      </c>
      <c r="B50" s="8">
        <f>B41</f>
        <v>1570</v>
      </c>
    </row>
    <row r="51" spans="1:2">
      <c r="A51" t="s">
        <v>257</v>
      </c>
      <c r="B51" s="8">
        <f>SUM(B49:B50)</f>
        <v>1570</v>
      </c>
    </row>
    <row r="52" spans="1:2">
      <c r="A52" t="s">
        <v>237</v>
      </c>
      <c r="B52" s="8">
        <f>B48-B51</f>
        <v>0</v>
      </c>
    </row>
    <row r="55" spans="1:2" ht="30">
      <c r="A55" s="1" t="s">
        <v>98</v>
      </c>
      <c r="B55" s="1" t="s">
        <v>99</v>
      </c>
    </row>
    <row r="56" spans="1:2" ht="44.1" customHeight="1">
      <c r="A56" t="s">
        <v>258</v>
      </c>
      <c r="B56" s="4"/>
    </row>
    <row r="57" spans="1:2" ht="44.1" customHeight="1">
      <c r="A57" t="s">
        <v>259</v>
      </c>
      <c r="B57" s="4"/>
    </row>
    <row r="58" spans="1:2" ht="44.1" customHeight="1">
      <c r="A58" t="s">
        <v>260</v>
      </c>
      <c r="B58" s="4"/>
    </row>
    <row r="59" spans="1:2" ht="44.1" customHeight="1">
      <c r="A59" t="s">
        <v>261</v>
      </c>
      <c r="B59" s="4"/>
    </row>
  </sheetData>
  <mergeCells count="8">
    <mergeCell ref="A28:J28"/>
    <mergeCell ref="A36:J36"/>
    <mergeCell ref="A44:J44"/>
    <mergeCell ref="A1:J1"/>
    <mergeCell ref="A2:J2"/>
    <mergeCell ref="A3:J3"/>
    <mergeCell ref="A5:J5"/>
    <mergeCell ref="A17:J17"/>
  </mergeCells>
  <conditionalFormatting sqref="B52">
    <cfRule type="cellIs" dxfId="3" priority="1" operator="not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4"/>
  <sheetViews>
    <sheetView workbookViewId="0">
      <selection sqref="A1:H1"/>
    </sheetView>
  </sheetViews>
  <sheetFormatPr defaultRowHeight="14.25"/>
  <cols>
    <col min="1" max="1" width="56" customWidth="1"/>
    <col min="2" max="5" width="18" customWidth="1"/>
    <col min="6" max="7" width="22" customWidth="1"/>
    <col min="8" max="8" width="24" customWidth="1"/>
  </cols>
  <sheetData>
    <row r="1" spans="1:26" ht="27.95" customHeight="1">
      <c r="A1" s="11" t="s">
        <v>262</v>
      </c>
      <c r="B1" s="15"/>
      <c r="C1" s="11"/>
      <c r="D1" s="11"/>
      <c r="E1" s="11"/>
      <c r="F1" s="11"/>
      <c r="G1" s="11"/>
      <c r="H1" s="1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263</v>
      </c>
      <c r="B2" s="12"/>
      <c r="C2" s="12"/>
      <c r="D2" s="12"/>
      <c r="E2" s="12"/>
      <c r="F2" s="12"/>
      <c r="G2" s="12"/>
      <c r="H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</row>
    <row r="5" spans="1:26" ht="15">
      <c r="A5" s="13" t="s">
        <v>264</v>
      </c>
      <c r="B5" s="13"/>
      <c r="C5" s="13"/>
      <c r="D5" s="13"/>
      <c r="E5" s="13"/>
      <c r="F5" s="13"/>
      <c r="G5" s="13"/>
      <c r="H5" s="13"/>
    </row>
    <row r="6" spans="1:26" ht="15">
      <c r="A6" s="1" t="s">
        <v>264</v>
      </c>
      <c r="B6" s="1" t="s">
        <v>75</v>
      </c>
    </row>
    <row r="7" spans="1:26">
      <c r="A7" t="s">
        <v>265</v>
      </c>
      <c r="B7" s="7">
        <v>1875</v>
      </c>
    </row>
    <row r="8" spans="1:26">
      <c r="A8" t="s">
        <v>266</v>
      </c>
      <c r="B8" s="7">
        <v>280</v>
      </c>
    </row>
    <row r="9" spans="1:26">
      <c r="A9" t="s">
        <v>267</v>
      </c>
      <c r="B9" s="7">
        <v>35</v>
      </c>
    </row>
    <row r="10" spans="1:26">
      <c r="A10" t="s">
        <v>268</v>
      </c>
      <c r="B10" s="7">
        <v>9</v>
      </c>
    </row>
    <row r="11" spans="1:26">
      <c r="A11" t="s">
        <v>269</v>
      </c>
      <c r="B11" s="7">
        <v>64</v>
      </c>
    </row>
    <row r="12" spans="1:26">
      <c r="A12" t="s">
        <v>270</v>
      </c>
      <c r="B12" s="8">
        <f>B7+B8+B9-B10-B11</f>
        <v>2117</v>
      </c>
    </row>
    <row r="13" spans="1:26">
      <c r="B13" s="9"/>
    </row>
    <row r="14" spans="1:26">
      <c r="B14" s="9"/>
    </row>
    <row r="15" spans="1:26" ht="15">
      <c r="A15" s="13" t="s">
        <v>271</v>
      </c>
      <c r="B15" s="17"/>
      <c r="C15" s="13"/>
      <c r="D15" s="13"/>
      <c r="E15" s="13"/>
      <c r="F15" s="13"/>
      <c r="G15" s="13"/>
      <c r="H15" s="13"/>
    </row>
    <row r="16" spans="1:26" ht="15">
      <c r="A16" s="1" t="s">
        <v>271</v>
      </c>
      <c r="B16" s="10" t="s">
        <v>75</v>
      </c>
    </row>
    <row r="17" spans="1:8">
      <c r="A17" t="s">
        <v>272</v>
      </c>
      <c r="B17" s="7">
        <v>1642</v>
      </c>
    </row>
    <row r="18" spans="1:8">
      <c r="A18" t="s">
        <v>273</v>
      </c>
      <c r="B18" s="7">
        <v>475</v>
      </c>
    </row>
    <row r="19" spans="1:8">
      <c r="A19" t="s">
        <v>274</v>
      </c>
      <c r="B19" s="8">
        <f>B17+B18</f>
        <v>2117</v>
      </c>
    </row>
    <row r="20" spans="1:8">
      <c r="B20" s="9"/>
    </row>
    <row r="21" spans="1:8">
      <c r="B21" s="9"/>
    </row>
    <row r="22" spans="1:8" ht="15">
      <c r="A22" s="13" t="s">
        <v>275</v>
      </c>
      <c r="B22" s="17"/>
      <c r="C22" s="13"/>
      <c r="D22" s="13"/>
      <c r="E22" s="13"/>
      <c r="F22" s="13"/>
      <c r="G22" s="13"/>
      <c r="H22" s="13"/>
    </row>
    <row r="23" spans="1:8" ht="15">
      <c r="A23" s="1" t="s">
        <v>275</v>
      </c>
      <c r="B23" s="10" t="s">
        <v>75</v>
      </c>
    </row>
    <row r="24" spans="1:8">
      <c r="A24" t="s">
        <v>270</v>
      </c>
      <c r="B24" s="8">
        <f>B12</f>
        <v>2117</v>
      </c>
    </row>
    <row r="25" spans="1:8">
      <c r="A25" t="s">
        <v>274</v>
      </c>
      <c r="B25" s="8">
        <f>B19</f>
        <v>2117</v>
      </c>
    </row>
    <row r="26" spans="1:8">
      <c r="A26" t="s">
        <v>237</v>
      </c>
      <c r="B26" s="8">
        <f>B24-B25</f>
        <v>0</v>
      </c>
    </row>
    <row r="29" spans="1:8" ht="30">
      <c r="A29" s="1" t="s">
        <v>98</v>
      </c>
      <c r="B29" s="1" t="s">
        <v>99</v>
      </c>
    </row>
    <row r="30" spans="1:8" ht="44.1" customHeight="1">
      <c r="A30" t="s">
        <v>276</v>
      </c>
      <c r="B30" s="4"/>
    </row>
    <row r="31" spans="1:8" ht="44.1" customHeight="1">
      <c r="A31" t="s">
        <v>277</v>
      </c>
      <c r="B31" s="4"/>
    </row>
    <row r="32" spans="1:8" ht="44.1" customHeight="1">
      <c r="A32" t="s">
        <v>278</v>
      </c>
      <c r="B32" s="4"/>
    </row>
    <row r="33" spans="1:2" ht="44.1" customHeight="1">
      <c r="A33" t="s">
        <v>279</v>
      </c>
      <c r="B33" s="4"/>
    </row>
    <row r="34" spans="1:2" ht="44.1" customHeight="1">
      <c r="A34" t="s">
        <v>280</v>
      </c>
      <c r="B34" s="4"/>
    </row>
  </sheetData>
  <mergeCells count="6">
    <mergeCell ref="A22:H22"/>
    <mergeCell ref="A1:H1"/>
    <mergeCell ref="A2:H2"/>
    <mergeCell ref="A3:H3"/>
    <mergeCell ref="A5:H5"/>
    <mergeCell ref="A15:H15"/>
  </mergeCells>
  <conditionalFormatting sqref="B26">
    <cfRule type="cellIs" dxfId="2" priority="1" operator="not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3"/>
  <sheetViews>
    <sheetView workbookViewId="0">
      <selection sqref="A1:I1"/>
    </sheetView>
  </sheetViews>
  <sheetFormatPr defaultRowHeight="14.25"/>
  <cols>
    <col min="1" max="1" width="38" customWidth="1"/>
    <col min="2" max="5" width="18" customWidth="1"/>
    <col min="6" max="7" width="22" customWidth="1"/>
    <col min="8" max="8" width="24" customWidth="1"/>
    <col min="9" max="9" width="20" customWidth="1"/>
  </cols>
  <sheetData>
    <row r="1" spans="1:26" ht="27.95" customHeight="1">
      <c r="A1" s="11" t="s">
        <v>281</v>
      </c>
      <c r="B1" s="15"/>
      <c r="C1" s="18"/>
      <c r="D1" s="18"/>
      <c r="E1" s="15"/>
      <c r="F1" s="11"/>
      <c r="G1" s="11"/>
      <c r="H1" s="11"/>
      <c r="I1" s="11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950000000000003" customHeight="1">
      <c r="A2" s="12" t="s">
        <v>282</v>
      </c>
      <c r="B2" s="12"/>
      <c r="C2" s="12"/>
      <c r="D2" s="12"/>
      <c r="E2" s="12"/>
      <c r="F2" s="12"/>
      <c r="G2" s="12"/>
      <c r="H2" s="12"/>
      <c r="I2" s="12"/>
    </row>
    <row r="3" spans="1:26">
      <c r="A3" s="16" t="s">
        <v>72</v>
      </c>
      <c r="B3" s="16"/>
      <c r="C3" s="16"/>
      <c r="D3" s="16"/>
      <c r="E3" s="16"/>
      <c r="F3" s="16"/>
      <c r="G3" s="16"/>
      <c r="H3" s="16"/>
      <c r="I3" s="16"/>
    </row>
    <row r="5" spans="1:26" ht="15">
      <c r="A5" s="13" t="s">
        <v>283</v>
      </c>
      <c r="B5" s="13"/>
      <c r="C5" s="13"/>
      <c r="D5" s="13"/>
      <c r="E5" s="13"/>
      <c r="F5" s="13"/>
      <c r="G5" s="13"/>
      <c r="H5" s="13"/>
    </row>
    <row r="6" spans="1:26" ht="15">
      <c r="A6" s="1" t="s">
        <v>284</v>
      </c>
      <c r="B6" s="1" t="s">
        <v>285</v>
      </c>
      <c r="C6" s="1" t="s">
        <v>286</v>
      </c>
      <c r="D6" s="1" t="s">
        <v>287</v>
      </c>
      <c r="E6" s="1" t="s">
        <v>288</v>
      </c>
    </row>
    <row r="7" spans="1:26">
      <c r="A7" t="s">
        <v>289</v>
      </c>
      <c r="B7" s="7">
        <v>18000</v>
      </c>
      <c r="C7" s="5">
        <v>0.2</v>
      </c>
      <c r="D7" s="8">
        <f>B7*C7</f>
        <v>3600</v>
      </c>
      <c r="E7" s="8">
        <f>B7+D7</f>
        <v>21600</v>
      </c>
    </row>
    <row r="8" spans="1:26">
      <c r="B8" s="9"/>
      <c r="D8" s="9"/>
      <c r="E8" s="9"/>
    </row>
    <row r="9" spans="1:26">
      <c r="B9" s="9"/>
      <c r="D9" s="9"/>
      <c r="E9" s="9"/>
    </row>
    <row r="10" spans="1:26" ht="15">
      <c r="A10" s="13" t="s">
        <v>290</v>
      </c>
      <c r="B10" s="17"/>
      <c r="C10" s="13"/>
      <c r="D10" s="17"/>
      <c r="E10" s="17"/>
      <c r="F10" s="13"/>
      <c r="G10" s="13"/>
      <c r="H10" s="13"/>
    </row>
    <row r="11" spans="1:26" ht="30">
      <c r="A11" s="1" t="s">
        <v>291</v>
      </c>
      <c r="B11" s="10" t="s">
        <v>292</v>
      </c>
      <c r="C11" s="1" t="s">
        <v>293</v>
      </c>
      <c r="D11" s="10" t="s">
        <v>294</v>
      </c>
      <c r="E11" s="10" t="s">
        <v>295</v>
      </c>
    </row>
    <row r="12" spans="1:26">
      <c r="A12" t="s">
        <v>296</v>
      </c>
      <c r="B12" s="7">
        <v>3500</v>
      </c>
      <c r="C12" s="5">
        <v>0.2</v>
      </c>
      <c r="D12" s="5">
        <v>1</v>
      </c>
      <c r="E12" s="8">
        <f>B12*C12*D12</f>
        <v>700</v>
      </c>
    </row>
    <row r="13" spans="1:26">
      <c r="A13" t="s">
        <v>297</v>
      </c>
      <c r="B13" s="7">
        <v>900</v>
      </c>
      <c r="C13" s="5">
        <v>0.2</v>
      </c>
      <c r="D13" s="5">
        <v>1</v>
      </c>
      <c r="E13" s="8">
        <f>B13*C13*D13</f>
        <v>180</v>
      </c>
    </row>
    <row r="14" spans="1:26">
      <c r="A14" t="s">
        <v>298</v>
      </c>
      <c r="B14" s="7">
        <v>300</v>
      </c>
      <c r="C14" s="5">
        <v>0.2</v>
      </c>
      <c r="D14" s="5">
        <v>1</v>
      </c>
      <c r="E14" s="8">
        <f>B14*C14*D14</f>
        <v>60</v>
      </c>
    </row>
    <row r="15" spans="1:26">
      <c r="A15" t="s">
        <v>299</v>
      </c>
      <c r="B15" s="7">
        <v>120</v>
      </c>
      <c r="C15" s="2" t="s">
        <v>300</v>
      </c>
      <c r="D15" s="5">
        <v>0.7</v>
      </c>
      <c r="E15" s="8">
        <f>(B15*20/120)*D15</f>
        <v>14</v>
      </c>
    </row>
    <row r="16" spans="1:26">
      <c r="A16" t="s">
        <v>301</v>
      </c>
      <c r="B16" s="7">
        <v>240</v>
      </c>
      <c r="C16" s="2" t="s">
        <v>302</v>
      </c>
      <c r="D16" s="5">
        <v>1</v>
      </c>
      <c r="E16" s="8">
        <v>0</v>
      </c>
    </row>
    <row r="17" spans="1:8">
      <c r="A17" t="s">
        <v>303</v>
      </c>
      <c r="B17" s="7">
        <v>45</v>
      </c>
      <c r="C17" s="2" t="s">
        <v>302</v>
      </c>
      <c r="D17" s="5">
        <v>1</v>
      </c>
      <c r="E17" s="8">
        <v>0</v>
      </c>
    </row>
    <row r="18" spans="1:8">
      <c r="A18" t="s">
        <v>304</v>
      </c>
      <c r="B18" s="9"/>
      <c r="D18" s="9"/>
      <c r="E18" s="8">
        <f>SUM(E12:E17)</f>
        <v>954</v>
      </c>
    </row>
    <row r="19" spans="1:8">
      <c r="B19" s="9"/>
      <c r="D19" s="9"/>
      <c r="E19" s="9"/>
    </row>
    <row r="20" spans="1:8">
      <c r="B20" s="9"/>
      <c r="D20" s="9"/>
      <c r="E20" s="9"/>
    </row>
    <row r="21" spans="1:8" ht="15">
      <c r="A21" s="13" t="s">
        <v>305</v>
      </c>
      <c r="B21" s="17"/>
      <c r="C21" s="13"/>
      <c r="D21" s="17"/>
      <c r="E21" s="17"/>
      <c r="F21" s="13"/>
      <c r="G21" s="13"/>
      <c r="H21" s="13"/>
    </row>
    <row r="22" spans="1:8" ht="15">
      <c r="A22" s="1" t="s">
        <v>305</v>
      </c>
      <c r="B22" s="10" t="s">
        <v>75</v>
      </c>
      <c r="D22" s="9"/>
      <c r="E22" s="9"/>
    </row>
    <row r="23" spans="1:8">
      <c r="A23" t="s">
        <v>283</v>
      </c>
      <c r="B23" s="8">
        <f>D7</f>
        <v>3600</v>
      </c>
      <c r="D23" s="9"/>
      <c r="E23" s="9"/>
    </row>
    <row r="24" spans="1:8">
      <c r="A24" t="s">
        <v>306</v>
      </c>
      <c r="B24" s="8">
        <f>E18</f>
        <v>954</v>
      </c>
      <c r="D24" s="9"/>
      <c r="E24" s="9"/>
    </row>
    <row r="25" spans="1:8">
      <c r="A25" t="s">
        <v>307</v>
      </c>
      <c r="B25" s="8">
        <f>B23-B24</f>
        <v>2646</v>
      </c>
      <c r="D25" s="9"/>
      <c r="E25" s="9"/>
    </row>
    <row r="28" spans="1:8" ht="30">
      <c r="A28" s="1" t="s">
        <v>98</v>
      </c>
      <c r="B28" s="1" t="s">
        <v>99</v>
      </c>
    </row>
    <row r="29" spans="1:8" ht="44.1" customHeight="1">
      <c r="A29" t="s">
        <v>308</v>
      </c>
      <c r="B29" s="4"/>
    </row>
    <row r="30" spans="1:8" ht="44.1" customHeight="1">
      <c r="A30" t="s">
        <v>309</v>
      </c>
      <c r="B30" s="4"/>
    </row>
    <row r="31" spans="1:8" ht="44.1" customHeight="1">
      <c r="A31" t="s">
        <v>310</v>
      </c>
      <c r="B31" s="4"/>
    </row>
    <row r="32" spans="1:8" ht="44.1" customHeight="1">
      <c r="A32" t="s">
        <v>311</v>
      </c>
      <c r="B32" s="4"/>
    </row>
    <row r="33" spans="1:2" ht="44.1" customHeight="1">
      <c r="A33" t="s">
        <v>312</v>
      </c>
      <c r="B33" s="4"/>
    </row>
  </sheetData>
  <mergeCells count="6">
    <mergeCell ref="A21:H21"/>
    <mergeCell ref="A1:I1"/>
    <mergeCell ref="A2:I2"/>
    <mergeCell ref="A3:I3"/>
    <mergeCell ref="A5:H5"/>
    <mergeCell ref="A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Start Here</vt:lpstr>
      <vt:lpstr>Ch1 Profit &amp; Drawings</vt:lpstr>
      <vt:lpstr>Ch2 Business Records</vt:lpstr>
      <vt:lpstr>Ch3 Sales &amp; Invoices</vt:lpstr>
      <vt:lpstr>Ch4 Expenses</vt:lpstr>
      <vt:lpstr>Ch5 Cash vs Accruals</vt:lpstr>
      <vt:lpstr>Ch6 Double Entry</vt:lpstr>
      <vt:lpstr>Ch7 Bank Rec</vt:lpstr>
      <vt:lpstr>Ch8 VAT</vt:lpstr>
      <vt:lpstr>Ch9 Payroll &amp; CIS</vt:lpstr>
      <vt:lpstr>Ch10 Profit &amp; Taxable Profit</vt:lpstr>
      <vt:lpstr>Ch11 Self Assessment</vt:lpstr>
      <vt:lpstr>Ch12 MTD Income Tax</vt:lpstr>
      <vt:lpstr>Ch13 Year End</vt:lpstr>
      <vt:lpstr>Ch14 Software Review</vt:lpstr>
      <vt:lpstr>Ch15 Ethics &amp; AML</vt:lpstr>
      <vt:lpstr>Ch16 Full Case Study</vt:lpstr>
      <vt:lpstr>Ch17 Practical Templates</vt:lpstr>
      <vt:lpstr>Answer 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Stewart</cp:lastModifiedBy>
  <dcterms:modified xsi:type="dcterms:W3CDTF">2026-06-27T16:00:46Z</dcterms:modified>
</cp:coreProperties>
</file>